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ortal de Transparencia\Recursos Humanos\Julio 2022\"/>
    </mc:Choice>
  </mc:AlternateContent>
  <xr:revisionPtr revIDLastSave="0" documentId="13_ncr:1_{6AB6663A-E305-420A-B1E6-4F7F87E86B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Hoja1!$A$1:$U$93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7" i="1" l="1"/>
  <c r="T65" i="1"/>
  <c r="O67" i="1"/>
  <c r="G67" i="1"/>
  <c r="F67" i="1"/>
  <c r="H65" i="1"/>
  <c r="I65" i="1"/>
  <c r="J65" i="1"/>
  <c r="K65" i="1"/>
  <c r="M65" i="1"/>
  <c r="N65" i="1"/>
  <c r="T44" i="1"/>
  <c r="T55" i="1"/>
  <c r="H55" i="1"/>
  <c r="I55" i="1"/>
  <c r="J55" i="1"/>
  <c r="K55" i="1"/>
  <c r="M55" i="1"/>
  <c r="N55" i="1"/>
  <c r="T52" i="1"/>
  <c r="H52" i="1"/>
  <c r="I52" i="1"/>
  <c r="J52" i="1"/>
  <c r="K52" i="1"/>
  <c r="M52" i="1"/>
  <c r="N52" i="1"/>
  <c r="T60" i="1"/>
  <c r="T59" i="1"/>
  <c r="H60" i="1"/>
  <c r="I60" i="1"/>
  <c r="J60" i="1"/>
  <c r="K60" i="1"/>
  <c r="M60" i="1"/>
  <c r="N60" i="1"/>
  <c r="H59" i="1"/>
  <c r="I59" i="1"/>
  <c r="J59" i="1"/>
  <c r="K59" i="1"/>
  <c r="M59" i="1"/>
  <c r="N59" i="1"/>
  <c r="T63" i="1"/>
  <c r="T43" i="1"/>
  <c r="H41" i="1"/>
  <c r="I41" i="1"/>
  <c r="J41" i="1"/>
  <c r="K41" i="1"/>
  <c r="N41" i="1"/>
  <c r="T49" i="1"/>
  <c r="T46" i="1"/>
  <c r="H46" i="1"/>
  <c r="I46" i="1"/>
  <c r="J46" i="1"/>
  <c r="K46" i="1"/>
  <c r="M46" i="1"/>
  <c r="N46" i="1"/>
  <c r="H49" i="1"/>
  <c r="I49" i="1"/>
  <c r="J49" i="1"/>
  <c r="K49" i="1"/>
  <c r="M49" i="1"/>
  <c r="N49" i="1"/>
  <c r="M42" i="1"/>
  <c r="T42" i="1"/>
  <c r="H42" i="1"/>
  <c r="I42" i="1"/>
  <c r="J42" i="1"/>
  <c r="K42" i="1"/>
  <c r="N42" i="1"/>
  <c r="T36" i="1"/>
  <c r="H36" i="1"/>
  <c r="I36" i="1"/>
  <c r="J36" i="1"/>
  <c r="K36" i="1"/>
  <c r="N36" i="1"/>
  <c r="T34" i="1"/>
  <c r="T35" i="1"/>
  <c r="H35" i="1"/>
  <c r="I35" i="1"/>
  <c r="J35" i="1"/>
  <c r="K35" i="1"/>
  <c r="N35" i="1"/>
  <c r="H34" i="1"/>
  <c r="I34" i="1"/>
  <c r="J34" i="1"/>
  <c r="K34" i="1"/>
  <c r="N34" i="1"/>
  <c r="T33" i="1"/>
  <c r="H33" i="1"/>
  <c r="I33" i="1"/>
  <c r="J33" i="1"/>
  <c r="K33" i="1"/>
  <c r="N33" i="1"/>
  <c r="T28" i="1"/>
  <c r="H28" i="1"/>
  <c r="N28" i="1"/>
  <c r="K28" i="1"/>
  <c r="J28" i="1"/>
  <c r="I28" i="1"/>
  <c r="T56" i="1"/>
  <c r="T47" i="1"/>
  <c r="T53" i="1"/>
  <c r="T37" i="1"/>
  <c r="T32" i="1"/>
  <c r="T30" i="1"/>
  <c r="T62" i="1"/>
  <c r="T64" i="1"/>
  <c r="T57" i="1"/>
  <c r="T54" i="1"/>
  <c r="T45" i="1"/>
  <c r="T39" i="1"/>
  <c r="T40" i="1"/>
  <c r="T50" i="1"/>
  <c r="T48" i="1"/>
  <c r="T29" i="1"/>
  <c r="T38" i="1"/>
  <c r="T58" i="1"/>
  <c r="T31" i="1"/>
  <c r="M44" i="1"/>
  <c r="M45" i="1"/>
  <c r="M48" i="1"/>
  <c r="M50" i="1"/>
  <c r="M51" i="1"/>
  <c r="M53" i="1"/>
  <c r="M47" i="1"/>
  <c r="M54" i="1"/>
  <c r="M56" i="1"/>
  <c r="M57" i="1"/>
  <c r="M58" i="1"/>
  <c r="M61" i="1"/>
  <c r="M62" i="1"/>
  <c r="M63" i="1"/>
  <c r="M64" i="1"/>
  <c r="H30" i="1"/>
  <c r="H31" i="1"/>
  <c r="H32" i="1"/>
  <c r="H37" i="1"/>
  <c r="H38" i="1"/>
  <c r="H39" i="1"/>
  <c r="H40" i="1"/>
  <c r="H43" i="1"/>
  <c r="H44" i="1"/>
  <c r="H45" i="1"/>
  <c r="H48" i="1"/>
  <c r="H50" i="1"/>
  <c r="H51" i="1"/>
  <c r="H53" i="1"/>
  <c r="H47" i="1"/>
  <c r="H54" i="1"/>
  <c r="H56" i="1"/>
  <c r="H57" i="1"/>
  <c r="H58" i="1"/>
  <c r="H61" i="1"/>
  <c r="H62" i="1"/>
  <c r="H63" i="1"/>
  <c r="H64" i="1"/>
  <c r="I39" i="1"/>
  <c r="J39" i="1"/>
  <c r="K39" i="1"/>
  <c r="N39" i="1"/>
  <c r="I51" i="1"/>
  <c r="J51" i="1"/>
  <c r="K51" i="1"/>
  <c r="N51" i="1"/>
  <c r="I54" i="1"/>
  <c r="J54" i="1"/>
  <c r="K54" i="1"/>
  <c r="N54" i="1"/>
  <c r="I45" i="1"/>
  <c r="J45" i="1"/>
  <c r="K45" i="1"/>
  <c r="N45" i="1"/>
  <c r="I57" i="1"/>
  <c r="J57" i="1"/>
  <c r="K57" i="1"/>
  <c r="N57" i="1"/>
  <c r="I61" i="1"/>
  <c r="J61" i="1"/>
  <c r="K61" i="1"/>
  <c r="N61" i="1"/>
  <c r="I40" i="1"/>
  <c r="J40" i="1"/>
  <c r="K40" i="1"/>
  <c r="N40" i="1"/>
  <c r="I43" i="1"/>
  <c r="J43" i="1"/>
  <c r="K43" i="1"/>
  <c r="N43" i="1"/>
  <c r="N29" i="1"/>
  <c r="N58" i="1"/>
  <c r="N64" i="1"/>
  <c r="N62" i="1"/>
  <c r="N48" i="1"/>
  <c r="N63" i="1"/>
  <c r="N50" i="1"/>
  <c r="N53" i="1"/>
  <c r="N31" i="1"/>
  <c r="N47" i="1"/>
  <c r="N37" i="1"/>
  <c r="N32" i="1"/>
  <c r="N56" i="1"/>
  <c r="N30" i="1"/>
  <c r="N38" i="1"/>
  <c r="N44" i="1"/>
  <c r="I38" i="1"/>
  <c r="J38" i="1"/>
  <c r="K38" i="1"/>
  <c r="K29" i="1"/>
  <c r="K58" i="1"/>
  <c r="K64" i="1"/>
  <c r="K62" i="1"/>
  <c r="K48" i="1"/>
  <c r="K63" i="1"/>
  <c r="K50" i="1"/>
  <c r="K53" i="1"/>
  <c r="K31" i="1"/>
  <c r="K47" i="1"/>
  <c r="K37" i="1"/>
  <c r="K32" i="1"/>
  <c r="K56" i="1"/>
  <c r="K30" i="1"/>
  <c r="K44" i="1"/>
  <c r="J29" i="1"/>
  <c r="J58" i="1"/>
  <c r="J64" i="1"/>
  <c r="J62" i="1"/>
  <c r="J48" i="1"/>
  <c r="J63" i="1"/>
  <c r="J50" i="1"/>
  <c r="J53" i="1"/>
  <c r="J31" i="1"/>
  <c r="J47" i="1"/>
  <c r="J37" i="1"/>
  <c r="J32" i="1"/>
  <c r="J56" i="1"/>
  <c r="J30" i="1"/>
  <c r="J44" i="1"/>
  <c r="H29" i="1"/>
  <c r="I29" i="1"/>
  <c r="I58" i="1"/>
  <c r="I64" i="1"/>
  <c r="I62" i="1"/>
  <c r="I48" i="1"/>
  <c r="I63" i="1"/>
  <c r="I50" i="1"/>
  <c r="I53" i="1"/>
  <c r="I31" i="1"/>
  <c r="I47" i="1"/>
  <c r="I37" i="1"/>
  <c r="I32" i="1"/>
  <c r="I56" i="1"/>
  <c r="I30" i="1"/>
  <c r="I44" i="1"/>
  <c r="K67" i="1" l="1"/>
  <c r="H67" i="1"/>
  <c r="P65" i="1"/>
  <c r="P46" i="1"/>
  <c r="P50" i="1"/>
  <c r="I67" i="1"/>
  <c r="J67" i="1"/>
  <c r="P55" i="1"/>
  <c r="M67" i="1"/>
  <c r="N67" i="1"/>
  <c r="P44" i="1"/>
  <c r="P31" i="1"/>
  <c r="P63" i="1"/>
  <c r="P60" i="1"/>
  <c r="P48" i="1"/>
  <c r="P52" i="1"/>
  <c r="P62" i="1"/>
  <c r="P40" i="1"/>
  <c r="P35" i="1"/>
  <c r="P53" i="1"/>
  <c r="P61" i="1"/>
  <c r="P54" i="1"/>
  <c r="P59" i="1"/>
  <c r="P43" i="1"/>
  <c r="P34" i="1"/>
  <c r="P36" i="1"/>
  <c r="P49" i="1"/>
  <c r="P51" i="1"/>
  <c r="P30" i="1"/>
  <c r="P58" i="1"/>
  <c r="P33" i="1"/>
  <c r="P37" i="1"/>
  <c r="P45" i="1"/>
  <c r="P39" i="1"/>
  <c r="P57" i="1"/>
  <c r="P41" i="1"/>
  <c r="P56" i="1"/>
  <c r="P32" i="1"/>
  <c r="P29" i="1"/>
  <c r="P38" i="1"/>
  <c r="P42" i="1"/>
  <c r="P47" i="1"/>
  <c r="P28" i="1"/>
  <c r="P64" i="1" l="1"/>
  <c r="P67" i="1" s="1"/>
</calcChain>
</file>

<file path=xl/sharedStrings.xml><?xml version="1.0" encoding="utf-8"?>
<sst xmlns="http://schemas.openxmlformats.org/spreadsheetml/2006/main" count="229" uniqueCount="119">
  <si>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</si>
  <si>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</si>
  <si>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</si>
  <si>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</si>
  <si>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</si>
  <si>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</si>
  <si>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</si>
  <si>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TECNICO DE RECURSOS HUMANOS</t>
  </si>
  <si>
    <t>YEFRY REYNALDO ISABEL PUELLO</t>
  </si>
  <si>
    <t>SOPORTE TECNICO</t>
  </si>
  <si>
    <t>CESAR SALVADOR DE LA PAZ JIMENEZ</t>
  </si>
  <si>
    <t xml:space="preserve">CHOFER </t>
  </si>
  <si>
    <t>DORIS IRACEMA GUERRERO SALAZAR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</si>
  <si>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</si>
  <si>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</si>
  <si>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</si>
  <si>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</si>
  <si>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</si>
  <si>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</si>
  <si>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</si>
  <si>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</si>
  <si>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</si>
  <si>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</si>
  <si>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JAVIER CORDERO OZORIA</t>
  </si>
  <si>
    <t>TECNICO DE PLANIFICACION</t>
  </si>
  <si>
    <t>COORDINADOR DE PROYECTOS</t>
  </si>
  <si>
    <t>OFICIAL DE ACCESO A LA INFORMACION</t>
  </si>
  <si>
    <t>GESTOR DE REDES SOCIALES</t>
  </si>
  <si>
    <t>ASESOR JURIDICO</t>
  </si>
  <si>
    <t>DIVISION DE IT</t>
  </si>
  <si>
    <t>SERVICIOS GENERALES</t>
  </si>
  <si>
    <t>DEPTO. JURIDICO</t>
  </si>
  <si>
    <t>DIVISION DE RECURSOS HUMANOS</t>
  </si>
  <si>
    <t>PRESIDENCIA</t>
  </si>
  <si>
    <t>PLANIFICACION Y DESARROLLO</t>
  </si>
  <si>
    <t>ACCESO A LA INFORMACION</t>
  </si>
  <si>
    <t>JUAN MIGUEL FRIAS GOMEZ</t>
  </si>
  <si>
    <t>ANALISTA DE PRESUPUESTO</t>
  </si>
  <si>
    <t xml:space="preserve">ADMINISTRADOR DE BASE DE DATOS </t>
  </si>
  <si>
    <t>ANALISTA DE COMPRAS Y CONTRATACIONES</t>
  </si>
  <si>
    <t>F</t>
  </si>
  <si>
    <t>M</t>
  </si>
  <si>
    <t>ASISTENTE EJECUTIVA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</si>
  <si>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</si>
  <si>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</si>
  <si>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</si>
  <si>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</si>
  <si>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</si>
  <si>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</si>
  <si>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</si>
  <si>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</si>
  <si>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</si>
  <si>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</si>
  <si>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</si>
  <si>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</si>
  <si>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</si>
  <si>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</si>
  <si>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</si>
  <si>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</si>
  <si>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</si>
  <si>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</si>
  <si>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</si>
  <si>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</si>
  <si>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YESENIA NICAURIS RUIZ PEREZ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</si>
  <si>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</si>
  <si>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</si>
  <si>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</si>
  <si>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</si>
  <si>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</si>
  <si>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COORD. DE RECURSOS HUMANOS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</si>
  <si>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</si>
  <si>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</si>
  <si>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</si>
  <si>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</si>
  <si>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</si>
  <si>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</si>
  <si>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</si>
  <si>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</si>
  <si>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</si>
  <si>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 DE RECURSOS HUMANOS</t>
  </si>
  <si>
    <t>UNIDAD DE COMPRAS Y CONTRATACIONES</t>
  </si>
  <si>
    <t>DIRECCION TECNICA PORTUARIO</t>
  </si>
  <si>
    <t>DIR. TECNICO PORTUARIO</t>
  </si>
  <si>
    <t xml:space="preserve">FECHA CONTRATO </t>
  </si>
  <si>
    <t>ULTIMA RENOVACION</t>
  </si>
  <si>
    <t>FIN DE CONTRATO</t>
  </si>
  <si>
    <t>MATEO  TERRERO RAMIREZ</t>
  </si>
  <si>
    <t xml:space="preserve">ENCARGADO DE PROYECTOS </t>
  </si>
  <si>
    <t xml:space="preserve">PROYECTO DE VIDEO VIGILANCIA Y SEGURIDAD DE LOS PUERTOS </t>
  </si>
  <si>
    <t>-</t>
  </si>
  <si>
    <t>JOCELINE MICHELLE GAZON BIERD</t>
  </si>
  <si>
    <t>ENCARGADA DE PROYECTOS</t>
  </si>
  <si>
    <t>PROYECTO DE INFRAESTRUCTURA Y SALUBRIDAD DE LOS PUERTOS NACIONALES</t>
  </si>
  <si>
    <t>KARLA MARIA ALVAREZ AZAR</t>
  </si>
  <si>
    <t>INGENIERO DE PROYECTO</t>
  </si>
  <si>
    <t>ERNESTO ALBERTO DIAZ GONZALEZ</t>
  </si>
  <si>
    <t>COORDINADOR PUERTO I</t>
  </si>
  <si>
    <t xml:space="preserve">FLORY PERLA DE LOS SANTOS BAUTISTA </t>
  </si>
  <si>
    <t>COORDINADORA PUERTO II</t>
  </si>
  <si>
    <t>JORGE GUILLERMO DOMINGUEZ MICHELEN</t>
  </si>
  <si>
    <t>ABOGADO I</t>
  </si>
  <si>
    <t>FOTOGRAFA</t>
  </si>
  <si>
    <t>CARTA COMPROMISO</t>
  </si>
  <si>
    <t>YESENIA N. RUIZ PEREZ</t>
  </si>
  <si>
    <t>COORDINADOR DE RR. HH.</t>
  </si>
  <si>
    <t>MARLENY SHECARLIT PEÑA NUÑEZ</t>
  </si>
  <si>
    <t>JESUS GARCIA HILARIO</t>
  </si>
  <si>
    <t>LESLIE CRISTINA GARCIA MORA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</si>
  <si>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</si>
  <si>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</si>
  <si>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</si>
  <si>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</si>
  <si>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</si>
  <si>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</si>
  <si>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</si>
  <si>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</si>
  <si>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</si>
  <si>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>JULIO-2022</t>
  </si>
  <si>
    <t>YANIRA ALTAGRACIA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</si>
</sst>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Border="1"/>
    <xf numFmtId="43" fontId="2" fillId="0" borderId="0" xfId="1" applyFont="1" applyFill="1" applyBorder="1"/>
    <xf numFmtId="0" fontId="3" fillId="0" borderId="0" xfId="0" applyFont="1" applyFill="1" applyBorder="1" applyAlignment="1"/>
    <xf numFmtId="0" fontId="5" fillId="0" borderId="0" xfId="0" applyFont="1"/>
    <xf numFmtId="0" fontId="0" fillId="8" borderId="0" xfId="0" applyFill="1"/>
    <xf numFmtId="0" fontId="5" fillId="0" borderId="0" xfId="0" applyFont="1" applyFill="1" applyBorder="1"/>
    <xf numFmtId="0" fontId="7" fillId="0" borderId="0" xfId="0" applyFont="1" applyFill="1" applyBorder="1" applyAlignment="1"/>
    <xf numFmtId="17" fontId="7" fillId="0" borderId="0" xfId="0" applyNumberFormat="1" applyFont="1" applyFill="1" applyBorder="1" applyAlignment="1">
      <alignment vertical="center"/>
    </xf>
    <xf numFmtId="1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vertical="center"/>
    </xf>
    <xf numFmtId="0" fontId="5" fillId="0" borderId="0" xfId="0" applyFont="1" applyBorder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Border="1"/>
    <xf numFmtId="0" fontId="9" fillId="0" borderId="0" xfId="0" applyFont="1"/>
    <xf numFmtId="4" fontId="9" fillId="0" borderId="0" xfId="0" applyNumberFormat="1" applyFont="1"/>
    <xf numFmtId="14" fontId="9" fillId="0" borderId="0" xfId="0" applyNumberFormat="1" applyFont="1"/>
    <xf numFmtId="4" fontId="9" fillId="0" borderId="0" xfId="0" applyNumberFormat="1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/>
    <xf numFmtId="0" fontId="11" fillId="0" borderId="0" xfId="0" applyFont="1" applyFill="1" applyBorder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/>
    <xf numFmtId="4" fontId="13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Fill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4" fontId="17" fillId="0" borderId="1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left"/>
    </xf>
    <xf numFmtId="0" fontId="16" fillId="0" borderId="3" xfId="2" applyNumberFormat="1" applyFont="1" applyFill="1" applyBorder="1" applyAlignment="1">
      <alignment horizontal="left"/>
    </xf>
    <xf numFmtId="164" fontId="16" fillId="0" borderId="3" xfId="2" applyNumberFormat="1" applyFont="1" applyFill="1" applyBorder="1" applyAlignment="1">
      <alignment horizontal="left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3" xfId="0" applyNumberFormat="1" applyFont="1" applyFill="1" applyBorder="1"/>
    <xf numFmtId="4" fontId="5" fillId="0" borderId="1" xfId="0" applyNumberFormat="1" applyFont="1" applyFill="1" applyBorder="1"/>
    <xf numFmtId="0" fontId="6" fillId="0" borderId="3" xfId="0" applyFont="1" applyFill="1" applyBorder="1" applyAlignment="1">
      <alignment horizontal="center"/>
    </xf>
    <xf numFmtId="14" fontId="6" fillId="0" borderId="3" xfId="0" applyNumberFormat="1" applyFont="1" applyFill="1" applyBorder="1" applyAlignment="1">
      <alignment horizontal="center"/>
    </xf>
    <xf numFmtId="0" fontId="16" fillId="0" borderId="1" xfId="2" applyFont="1" applyFill="1" applyBorder="1" applyAlignment="1">
      <alignment horizontal="left"/>
    </xf>
    <xf numFmtId="0" fontId="16" fillId="0" borderId="1" xfId="2" applyNumberFormat="1" applyFont="1" applyFill="1" applyBorder="1" applyAlignment="1">
      <alignment horizontal="left"/>
    </xf>
    <xf numFmtId="164" fontId="16" fillId="0" borderId="1" xfId="2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16" fillId="0" borderId="1" xfId="2" applyFont="1" applyBorder="1"/>
    <xf numFmtId="0" fontId="16" fillId="0" borderId="1" xfId="2" applyFont="1" applyFill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6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5" fillId="0" borderId="1" xfId="0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7</xdr:col>
      <xdr:colOff>1741360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  <xdr:twoCellAnchor editAs="oneCell">
    <xdr:from>
      <xdr:col>4</xdr:col>
      <xdr:colOff>4322967</xdr:colOff>
      <xdr:row>73</xdr:row>
      <xdr:rowOff>92212</xdr:rowOff>
    </xdr:from>
    <xdr:to>
      <xdr:col>7</xdr:col>
      <xdr:colOff>128102</xdr:colOff>
      <xdr:row>91</xdr:row>
      <xdr:rowOff>165741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DEB1A5-B235-7663-51FF-50EE78482E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5" t="5896"/>
        <a:stretch/>
      </xdr:blipFill>
      <xdr:spPr>
        <a:xfrm rot="10087753" flipV="1">
          <a:off x="32972673" y="23549859"/>
          <a:ext cx="3649253" cy="3771470"/>
        </a:xfrm>
        <a:prstGeom prst="flowChartConnector">
          <a:avLst/>
        </a:prstGeom>
      </xdr:spPr>
    </xdr:pic>
    <xdr:clientData/>
  </xdr:twoCellAnchor>
  <xdr:twoCellAnchor editAs="oneCell">
    <xdr:from>
      <xdr:col>7</xdr:col>
      <xdr:colOff>560295</xdr:colOff>
      <xdr:row>69</xdr:row>
      <xdr:rowOff>105975</xdr:rowOff>
    </xdr:from>
    <xdr:to>
      <xdr:col>8</xdr:col>
      <xdr:colOff>989855</xdr:colOff>
      <xdr:row>85</xdr:row>
      <xdr:rowOff>141474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06E49EA-4BA3-6C76-D910-AC380BCAE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4119" y="22741857"/>
          <a:ext cx="2427942" cy="3322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93"/>
  <sheetViews>
    <sheetView tabSelected="1" view="pageBreakPreview" topLeftCell="I41" zoomScale="51" zoomScaleNormal="70" zoomScaleSheetLayoutView="51" workbookViewId="0">
      <selection activeCell="T62" sqref="T62"/>
    </sheetView>
  </sheetViews>
  <sheetFormatPr baseColWidth="10" defaultColWidth="11.42578125" defaultRowHeight="15" x14ac:dyDescent="0.25"/>
  <cols>
    <col min="1" max="1" width="8" bestFit="1" customWidth="1"/>
    <col min="2" max="2" width="133.140625" bestFit="1" customWidth="1"/>
    <col min="3" max="3" width="134.140625" bestFit="1" customWidth="1"/>
    <col min="4" max="4" width="154.28515625" bestFit="1" customWidth="1"/>
    <col min="5" max="5" width="70.42578125" bestFit="1" customWidth="1"/>
    <col min="6" max="6" width="29.5703125" customWidth="1"/>
    <col min="7" max="7" width="17.5703125" customWidth="1"/>
    <col min="8" max="8" width="29.85546875" customWidth="1"/>
    <col min="9" max="9" width="29.5703125" bestFit="1" customWidth="1"/>
    <col min="10" max="10" width="26.28515625" customWidth="1"/>
    <col min="11" max="11" width="29.5703125" bestFit="1" customWidth="1"/>
    <col min="12" max="12" width="26.5703125" customWidth="1"/>
    <col min="13" max="13" width="24" bestFit="1" customWidth="1"/>
    <col min="14" max="14" width="27.85546875" bestFit="1" customWidth="1"/>
    <col min="15" max="15" width="42.140625" bestFit="1" customWidth="1"/>
    <col min="16" max="16" width="28.28515625" customWidth="1"/>
    <col min="17" max="17" width="17.140625" bestFit="1" customWidth="1"/>
    <col min="18" max="18" width="34.42578125" customWidth="1"/>
    <col min="19" max="19" width="40.28515625" customWidth="1"/>
    <col min="20" max="20" width="34.5703125" bestFit="1" customWidth="1"/>
  </cols>
  <sheetData>
    <row r="1" spans="2:21" ht="26.25" x14ac:dyDescent="0.4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"/>
      <c r="S1" s="1"/>
      <c r="T1" s="1"/>
    </row>
    <row r="2" spans="2:21" ht="26.25" x14ac:dyDescent="0.4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1"/>
    </row>
    <row r="3" spans="2:21" ht="26.2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S3" s="1"/>
      <c r="T3" s="1"/>
    </row>
    <row r="4" spans="2:21" ht="26.25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"/>
      <c r="S4" s="1"/>
      <c r="T4" s="1"/>
    </row>
    <row r="5" spans="2:21" ht="26.25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6.25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6.25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6.25" x14ac:dyDescent="0.4"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3"/>
      <c r="S8" s="3"/>
      <c r="T8" s="3"/>
      <c r="U8" s="3"/>
    </row>
    <row r="9" spans="2:21" ht="26.25" x14ac:dyDescent="0.4">
      <c r="B9" s="7"/>
      <c r="C9" s="7"/>
      <c r="D9" s="4"/>
      <c r="E9" s="4"/>
      <c r="F9" s="8"/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3"/>
      <c r="S9" s="3"/>
      <c r="T9" s="3"/>
    </row>
    <row r="10" spans="2:21" ht="26.25" x14ac:dyDescent="0.4">
      <c r="B10" s="7"/>
      <c r="C10" s="7"/>
      <c r="D10" s="4"/>
      <c r="E10" s="4"/>
      <c r="F10" s="8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3"/>
      <c r="S10" s="3"/>
      <c r="T10" s="3"/>
    </row>
    <row r="11" spans="2:21" ht="26.25" x14ac:dyDescent="0.4">
      <c r="B11" s="7"/>
      <c r="C11" s="7"/>
      <c r="D11" s="4"/>
      <c r="E11" s="4"/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3"/>
      <c r="S11" s="3"/>
      <c r="T11" s="3"/>
    </row>
    <row r="12" spans="2:21" ht="26.25" x14ac:dyDescent="0.4">
      <c r="B12" s="7"/>
      <c r="C12" s="7"/>
      <c r="D12" s="4"/>
      <c r="E12" s="4"/>
      <c r="F12" s="8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3"/>
      <c r="S12" s="3"/>
      <c r="T12" s="3"/>
    </row>
    <row r="13" spans="2:21" ht="26.25" x14ac:dyDescent="0.4">
      <c r="B13" s="7"/>
      <c r="C13" s="7"/>
      <c r="D13" s="4"/>
      <c r="E13" s="4"/>
      <c r="F13" s="8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3"/>
      <c r="S13" s="3"/>
      <c r="T13" s="3"/>
    </row>
    <row r="14" spans="2:21" ht="26.25" x14ac:dyDescent="0.4">
      <c r="B14" s="7"/>
      <c r="C14" s="7"/>
      <c r="D14" s="4"/>
      <c r="E14" s="4"/>
      <c r="F14" s="8"/>
      <c r="G14" s="8"/>
      <c r="H14" s="7"/>
      <c r="I14" s="7"/>
      <c r="J14" s="7"/>
      <c r="K14" s="7"/>
      <c r="L14" s="7"/>
      <c r="M14" s="7"/>
      <c r="N14" s="7"/>
      <c r="O14" s="7"/>
      <c r="P14" s="7"/>
      <c r="Q14" s="7"/>
      <c r="R14" s="3"/>
      <c r="S14" s="3"/>
      <c r="T14" s="3"/>
    </row>
    <row r="15" spans="2:21" ht="26.25" x14ac:dyDescent="0.4">
      <c r="B15" s="7"/>
      <c r="C15" s="7"/>
      <c r="D15" s="4"/>
      <c r="E15" s="4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3"/>
      <c r="S15" s="3"/>
      <c r="T15" s="3"/>
    </row>
    <row r="16" spans="2:21" ht="26.25" x14ac:dyDescent="0.4">
      <c r="B16" s="7"/>
      <c r="C16" s="7"/>
      <c r="D16" s="9"/>
      <c r="E16" s="9"/>
      <c r="F16" s="9"/>
      <c r="G16" s="9"/>
      <c r="H16" s="7"/>
      <c r="I16" s="7"/>
      <c r="J16" s="7"/>
      <c r="K16" s="7"/>
      <c r="L16" s="7"/>
      <c r="M16" s="7"/>
      <c r="N16" s="7"/>
      <c r="O16" s="7"/>
      <c r="P16" s="7"/>
      <c r="Q16" s="7"/>
      <c r="R16" s="3"/>
      <c r="S16" s="3"/>
      <c r="T16" s="3"/>
    </row>
    <row r="17" spans="1:151" ht="26.25" x14ac:dyDescent="0.4">
      <c r="B17" s="7"/>
      <c r="C17" s="7"/>
      <c r="D17" s="4"/>
      <c r="E17" s="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3"/>
      <c r="S17" s="3"/>
      <c r="T17" s="3"/>
    </row>
    <row r="18" spans="1:151" ht="26.25" x14ac:dyDescent="0.4">
      <c r="B18" s="7"/>
      <c r="C18" s="7"/>
      <c r="D18" s="4"/>
      <c r="E18" s="4"/>
      <c r="F18" s="10"/>
      <c r="G18" s="10"/>
      <c r="H18" s="7"/>
      <c r="I18" s="7"/>
      <c r="J18" s="7"/>
      <c r="K18" s="7"/>
      <c r="L18" s="7"/>
      <c r="M18" s="7"/>
      <c r="N18" s="7"/>
      <c r="O18" s="7"/>
      <c r="P18" s="7"/>
      <c r="Q18" s="7"/>
      <c r="R18" s="3"/>
      <c r="S18" s="3"/>
      <c r="T18" s="3"/>
    </row>
    <row r="19" spans="1:151" ht="26.25" x14ac:dyDescent="0.4">
      <c r="B19" s="7"/>
      <c r="C19" s="7"/>
      <c r="D19" s="4"/>
      <c r="E19" s="4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3"/>
      <c r="S19" s="3"/>
      <c r="T19" s="3"/>
    </row>
    <row r="20" spans="1:151" ht="26.25" x14ac:dyDescent="0.4">
      <c r="B20" s="6"/>
      <c r="C20" s="6"/>
      <c r="D20" s="4"/>
      <c r="E20" s="4"/>
      <c r="F20" s="11"/>
      <c r="G20" s="11"/>
      <c r="H20" s="6"/>
      <c r="I20" s="6"/>
      <c r="J20" s="6"/>
      <c r="K20" s="6"/>
      <c r="L20" s="4"/>
      <c r="M20" s="4"/>
      <c r="N20" s="4"/>
      <c r="O20" s="4"/>
      <c r="P20" s="4"/>
      <c r="Q20" s="4"/>
    </row>
    <row r="21" spans="1:151" ht="26.25" customHeight="1" x14ac:dyDescent="0.4">
      <c r="B21" s="12"/>
      <c r="C21" s="12"/>
      <c r="D21" s="12"/>
      <c r="E21" s="12"/>
      <c r="F21" s="12"/>
      <c r="G21" s="12"/>
      <c r="H21" s="4"/>
      <c r="I21" s="4"/>
      <c r="J21" s="4"/>
      <c r="K21" s="4"/>
      <c r="L21" s="4"/>
      <c r="M21" s="4"/>
      <c r="N21" s="4"/>
      <c r="O21" s="4"/>
      <c r="P21" s="4"/>
      <c r="Q21" s="12"/>
      <c r="R21" s="16"/>
      <c r="U21" s="13"/>
      <c r="V21" s="13"/>
      <c r="W21" s="13"/>
      <c r="X21" s="13"/>
      <c r="Y21" s="13"/>
      <c r="Z21" s="13"/>
      <c r="AA21" s="13"/>
    </row>
    <row r="22" spans="1:151" x14ac:dyDescent="0.25">
      <c r="U22" s="13"/>
      <c r="V22" s="13"/>
      <c r="W22" s="13"/>
      <c r="X22" s="13"/>
      <c r="Y22" s="13"/>
      <c r="Z22" s="13"/>
      <c r="AA22" s="13"/>
    </row>
    <row r="23" spans="1:151" x14ac:dyDescent="0.25">
      <c r="U23" s="13"/>
      <c r="V23" s="13"/>
      <c r="W23" s="13"/>
      <c r="X23" s="13"/>
      <c r="Y23" s="13"/>
      <c r="Z23" s="13"/>
      <c r="AA23" s="13"/>
    </row>
    <row r="24" spans="1:151" ht="26.25" x14ac:dyDescent="0.4">
      <c r="A24" s="4"/>
      <c r="B24" s="4"/>
      <c r="C24" s="86" t="s">
        <v>16</v>
      </c>
      <c r="D24" s="86"/>
      <c r="E24" s="86"/>
      <c r="F24" s="86"/>
      <c r="G24" s="86"/>
      <c r="H24" s="86"/>
      <c r="I24" s="86"/>
      <c r="J24" s="86"/>
      <c r="K24" s="4"/>
      <c r="L24" s="4"/>
      <c r="M24" s="4"/>
      <c r="N24" s="4"/>
      <c r="O24" s="4"/>
      <c r="P24" s="4"/>
      <c r="Q24" s="4"/>
      <c r="R24" s="4"/>
      <c r="S24" s="4"/>
      <c r="T24" s="4"/>
      <c r="U24" s="35"/>
      <c r="V24" s="13"/>
      <c r="W24" s="13"/>
      <c r="X24" s="13"/>
      <c r="Y24" s="13"/>
      <c r="Z24" s="13"/>
      <c r="AA24" s="13"/>
    </row>
    <row r="25" spans="1:151" ht="27" thickBot="1" x14ac:dyDescent="0.45">
      <c r="A25" s="4"/>
      <c r="B25" s="4"/>
      <c r="C25" s="87" t="s">
        <v>117</v>
      </c>
      <c r="D25" s="87"/>
      <c r="E25" s="87"/>
      <c r="F25" s="87"/>
      <c r="G25" s="87"/>
      <c r="H25" s="87"/>
      <c r="I25" s="87"/>
      <c r="J25" s="87"/>
      <c r="K25" s="4"/>
      <c r="L25" s="4"/>
      <c r="M25" s="4"/>
      <c r="N25" s="4"/>
      <c r="O25" s="4"/>
      <c r="P25" s="4"/>
      <c r="Q25" s="4"/>
      <c r="R25" s="4"/>
      <c r="S25" s="4"/>
      <c r="T25" s="4"/>
      <c r="U25" s="35"/>
      <c r="V25" s="13"/>
      <c r="W25" s="13"/>
      <c r="X25" s="13"/>
      <c r="Y25" s="13"/>
      <c r="Z25" s="13"/>
      <c r="AA25" s="13"/>
    </row>
    <row r="26" spans="1:151" ht="27" thickBot="1" x14ac:dyDescent="0.45">
      <c r="A26" s="84"/>
      <c r="B26" s="78" t="s">
        <v>0</v>
      </c>
      <c r="C26" s="80" t="s">
        <v>43</v>
      </c>
      <c r="D26" s="80" t="s">
        <v>17</v>
      </c>
      <c r="E26" s="81" t="s">
        <v>44</v>
      </c>
      <c r="F26" s="83" t="s">
        <v>46</v>
      </c>
      <c r="G26" s="68" t="s">
        <v>56</v>
      </c>
      <c r="H26" s="88" t="s">
        <v>48</v>
      </c>
      <c r="I26" s="89"/>
      <c r="J26" s="90" t="s">
        <v>49</v>
      </c>
      <c r="K26" s="91"/>
      <c r="L26" s="76" t="s">
        <v>50</v>
      </c>
      <c r="M26" s="70" t="s">
        <v>55</v>
      </c>
      <c r="N26" s="70" t="s">
        <v>54</v>
      </c>
      <c r="O26" s="72" t="s">
        <v>52</v>
      </c>
      <c r="P26" s="74" t="s">
        <v>53</v>
      </c>
      <c r="Q26" s="66" t="s">
        <v>47</v>
      </c>
      <c r="R26" s="66" t="s">
        <v>83</v>
      </c>
      <c r="S26" s="66" t="s">
        <v>84</v>
      </c>
      <c r="T26" s="66" t="s">
        <v>85</v>
      </c>
      <c r="U26" s="35"/>
      <c r="V26" s="13"/>
      <c r="W26" s="13"/>
      <c r="X26" s="13"/>
      <c r="Y26" s="13"/>
      <c r="Z26" s="13"/>
      <c r="AA26" s="13"/>
    </row>
    <row r="27" spans="1:151" ht="26.25" x14ac:dyDescent="0.4">
      <c r="A27" s="85"/>
      <c r="B27" s="79"/>
      <c r="C27" s="80"/>
      <c r="D27" s="80"/>
      <c r="E27" s="82"/>
      <c r="F27" s="83"/>
      <c r="G27" s="69"/>
      <c r="H27" s="36" t="s">
        <v>60</v>
      </c>
      <c r="I27" s="36" t="s">
        <v>51</v>
      </c>
      <c r="J27" s="37" t="s">
        <v>60</v>
      </c>
      <c r="K27" s="37" t="s">
        <v>51</v>
      </c>
      <c r="L27" s="77"/>
      <c r="M27" s="71"/>
      <c r="N27" s="71"/>
      <c r="O27" s="73"/>
      <c r="P27" s="75"/>
      <c r="Q27" s="67"/>
      <c r="R27" s="67"/>
      <c r="S27" s="67"/>
      <c r="T27" s="67"/>
      <c r="U27" s="35"/>
      <c r="V27" s="13"/>
      <c r="W27" s="13"/>
      <c r="X27" s="13"/>
      <c r="Y27" s="13"/>
      <c r="Z27" s="13"/>
      <c r="AA27" s="13"/>
    </row>
    <row r="28" spans="1:151" s="14" customFormat="1" ht="26.25" x14ac:dyDescent="0.4">
      <c r="A28" s="38" t="s">
        <v>114</v>
      </c>
      <c r="B28" s="39" t="s">
        <v>86</v>
      </c>
      <c r="C28" s="39" t="s">
        <v>87</v>
      </c>
      <c r="D28" s="40" t="s">
        <v>88</v>
      </c>
      <c r="E28" s="40" t="s">
        <v>102</v>
      </c>
      <c r="F28" s="41">
        <v>116000</v>
      </c>
      <c r="G28" s="41">
        <v>25</v>
      </c>
      <c r="H28" s="42">
        <f>(F28*7.09/100)</f>
        <v>8224.4</v>
      </c>
      <c r="I28" s="42">
        <f t="shared" ref="I28" si="0">(F28)*3.04/100</f>
        <v>3526.4</v>
      </c>
      <c r="J28" s="42">
        <f t="shared" ref="J28" si="1">(F28)*7.1/100</f>
        <v>8236</v>
      </c>
      <c r="K28" s="42">
        <f t="shared" ref="K28" si="2">(F28)*2.87/100</f>
        <v>3329.2</v>
      </c>
      <c r="L28" s="41">
        <v>15869.04</v>
      </c>
      <c r="M28" s="42">
        <v>715.55</v>
      </c>
      <c r="N28" s="42">
        <f t="shared" ref="N28" si="3">(F28)*1/100</f>
        <v>1160</v>
      </c>
      <c r="O28" s="42">
        <v>0</v>
      </c>
      <c r="P28" s="42">
        <f>F28-G28-I28-K28-L28-O28</f>
        <v>93250.360000000015</v>
      </c>
      <c r="Q28" s="43" t="s">
        <v>41</v>
      </c>
      <c r="R28" s="44">
        <v>44682</v>
      </c>
      <c r="S28" s="43" t="s">
        <v>89</v>
      </c>
      <c r="T28" s="44">
        <f>R28+365</f>
        <v>45047</v>
      </c>
      <c r="U28" s="6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</row>
    <row r="29" spans="1:151" s="13" customFormat="1" ht="26.25" x14ac:dyDescent="0.4">
      <c r="A29" s="38">
        <v>1</v>
      </c>
      <c r="B29" s="45" t="s">
        <v>1</v>
      </c>
      <c r="C29" s="46" t="s">
        <v>59</v>
      </c>
      <c r="D29" s="47" t="s">
        <v>59</v>
      </c>
      <c r="E29" s="47" t="s">
        <v>45</v>
      </c>
      <c r="F29" s="48">
        <v>100000</v>
      </c>
      <c r="G29" s="48">
        <v>25</v>
      </c>
      <c r="H29" s="49">
        <f>(F29*7.09/100)</f>
        <v>7090</v>
      </c>
      <c r="I29" s="49">
        <f t="shared" ref="I29:I55" si="4">(F29)*3.04/100</f>
        <v>3040</v>
      </c>
      <c r="J29" s="49">
        <f t="shared" ref="J29:J55" si="5">(F29)*7.1/100</f>
        <v>7100</v>
      </c>
      <c r="K29" s="49">
        <f t="shared" ref="K29:K55" si="6">(F29)*2.87/100</f>
        <v>2870</v>
      </c>
      <c r="L29" s="48">
        <v>12105.44</v>
      </c>
      <c r="M29" s="49">
        <v>715.55</v>
      </c>
      <c r="N29" s="49">
        <f t="shared" ref="N29:N55" si="7">(F29)*1/100</f>
        <v>1000</v>
      </c>
      <c r="O29" s="50">
        <v>682.54</v>
      </c>
      <c r="P29" s="50">
        <f t="shared" ref="P29:P65" si="8">F29-G29-I29-K29-L29-O29</f>
        <v>81277.02</v>
      </c>
      <c r="Q29" s="51" t="s">
        <v>40</v>
      </c>
      <c r="R29" s="52">
        <v>44068</v>
      </c>
      <c r="S29" s="52">
        <v>44617</v>
      </c>
      <c r="T29" s="52">
        <f>S29+181</f>
        <v>44798</v>
      </c>
      <c r="U29" s="35"/>
    </row>
    <row r="30" spans="1:151" s="13" customFormat="1" ht="26.25" x14ac:dyDescent="0.4">
      <c r="A30" s="38">
        <v>2</v>
      </c>
      <c r="B30" s="53" t="s">
        <v>36</v>
      </c>
      <c r="C30" s="54" t="s">
        <v>82</v>
      </c>
      <c r="D30" s="55" t="s">
        <v>81</v>
      </c>
      <c r="E30" s="55" t="s">
        <v>45</v>
      </c>
      <c r="F30" s="41">
        <v>100000</v>
      </c>
      <c r="G30" s="41">
        <v>25</v>
      </c>
      <c r="H30" s="50">
        <f t="shared" ref="H30:H65" si="9">(F30*7.09/100)</f>
        <v>7090</v>
      </c>
      <c r="I30" s="50">
        <f t="shared" si="4"/>
        <v>3040</v>
      </c>
      <c r="J30" s="50">
        <f t="shared" si="5"/>
        <v>7100</v>
      </c>
      <c r="K30" s="50">
        <f t="shared" si="6"/>
        <v>2870</v>
      </c>
      <c r="L30" s="41">
        <v>12105.44</v>
      </c>
      <c r="M30" s="50">
        <v>715.55</v>
      </c>
      <c r="N30" s="50">
        <f t="shared" si="7"/>
        <v>1000</v>
      </c>
      <c r="O30" s="50">
        <v>0</v>
      </c>
      <c r="P30" s="42">
        <f t="shared" si="8"/>
        <v>81959.56</v>
      </c>
      <c r="Q30" s="56" t="s">
        <v>41</v>
      </c>
      <c r="R30" s="57">
        <v>44136</v>
      </c>
      <c r="S30" s="57">
        <v>44682</v>
      </c>
      <c r="T30" s="57">
        <f>S30+184</f>
        <v>44866</v>
      </c>
      <c r="U30" s="35"/>
    </row>
    <row r="31" spans="1:151" s="13" customFormat="1" ht="26.25" x14ac:dyDescent="0.4">
      <c r="A31" s="38">
        <v>3</v>
      </c>
      <c r="B31" s="53" t="s">
        <v>19</v>
      </c>
      <c r="C31" s="54" t="s">
        <v>25</v>
      </c>
      <c r="D31" s="55" t="s">
        <v>34</v>
      </c>
      <c r="E31" s="55" t="s">
        <v>45</v>
      </c>
      <c r="F31" s="41">
        <v>100000</v>
      </c>
      <c r="G31" s="41">
        <v>25</v>
      </c>
      <c r="H31" s="50">
        <f t="shared" si="9"/>
        <v>7090</v>
      </c>
      <c r="I31" s="50">
        <f t="shared" si="4"/>
        <v>3040</v>
      </c>
      <c r="J31" s="50">
        <f t="shared" si="5"/>
        <v>7100</v>
      </c>
      <c r="K31" s="50">
        <f t="shared" si="6"/>
        <v>2870</v>
      </c>
      <c r="L31" s="41">
        <v>12105.44</v>
      </c>
      <c r="M31" s="50">
        <v>715.55</v>
      </c>
      <c r="N31" s="50">
        <f t="shared" si="7"/>
        <v>1000</v>
      </c>
      <c r="O31" s="50">
        <v>682.54</v>
      </c>
      <c r="P31" s="42">
        <f>F31-G31-I31-K31-L31-O31</f>
        <v>81277.02</v>
      </c>
      <c r="Q31" s="56" t="s">
        <v>41</v>
      </c>
      <c r="R31" s="57">
        <v>44131</v>
      </c>
      <c r="S31" s="57">
        <v>44678</v>
      </c>
      <c r="T31" s="57">
        <f>S31+182</f>
        <v>44860</v>
      </c>
      <c r="U31" s="35"/>
    </row>
    <row r="32" spans="1:151" s="13" customFormat="1" ht="26.25" x14ac:dyDescent="0.4">
      <c r="A32" s="38">
        <v>4</v>
      </c>
      <c r="B32" s="53" t="s">
        <v>22</v>
      </c>
      <c r="C32" s="54" t="s">
        <v>28</v>
      </c>
      <c r="D32" s="55" t="s">
        <v>31</v>
      </c>
      <c r="E32" s="55" t="s">
        <v>45</v>
      </c>
      <c r="F32" s="41">
        <v>100000</v>
      </c>
      <c r="G32" s="41">
        <v>25</v>
      </c>
      <c r="H32" s="50">
        <f t="shared" si="9"/>
        <v>7090</v>
      </c>
      <c r="I32" s="50">
        <f t="shared" si="4"/>
        <v>3040</v>
      </c>
      <c r="J32" s="50">
        <f t="shared" si="5"/>
        <v>7100</v>
      </c>
      <c r="K32" s="50">
        <f t="shared" si="6"/>
        <v>2870</v>
      </c>
      <c r="L32" s="41">
        <v>12105.44</v>
      </c>
      <c r="M32" s="50">
        <v>715.55</v>
      </c>
      <c r="N32" s="50">
        <f t="shared" si="7"/>
        <v>1000</v>
      </c>
      <c r="O32" s="50">
        <v>18466.46</v>
      </c>
      <c r="P32" s="42">
        <f t="shared" si="8"/>
        <v>63493.1</v>
      </c>
      <c r="Q32" s="56" t="s">
        <v>41</v>
      </c>
      <c r="R32" s="57">
        <v>44136</v>
      </c>
      <c r="S32" s="57">
        <v>44682</v>
      </c>
      <c r="T32" s="57">
        <f>S32+184</f>
        <v>44866</v>
      </c>
      <c r="U32" s="35"/>
    </row>
    <row r="33" spans="1:21" s="13" customFormat="1" ht="26.25" x14ac:dyDescent="0.4">
      <c r="A33" s="38">
        <v>5</v>
      </c>
      <c r="B33" s="53" t="s">
        <v>90</v>
      </c>
      <c r="C33" s="53" t="s">
        <v>91</v>
      </c>
      <c r="D33" s="55" t="s">
        <v>92</v>
      </c>
      <c r="E33" s="55" t="s">
        <v>102</v>
      </c>
      <c r="F33" s="41">
        <v>100000</v>
      </c>
      <c r="G33" s="41">
        <v>25</v>
      </c>
      <c r="H33" s="50">
        <f t="shared" si="9"/>
        <v>7090</v>
      </c>
      <c r="I33" s="50">
        <f t="shared" si="4"/>
        <v>3040</v>
      </c>
      <c r="J33" s="50">
        <f t="shared" si="5"/>
        <v>7100</v>
      </c>
      <c r="K33" s="50">
        <f t="shared" si="6"/>
        <v>2870</v>
      </c>
      <c r="L33" s="41">
        <v>12105.44</v>
      </c>
      <c r="M33" s="50">
        <v>715.55</v>
      </c>
      <c r="N33" s="50">
        <f t="shared" si="7"/>
        <v>1000</v>
      </c>
      <c r="O33" s="50">
        <v>0</v>
      </c>
      <c r="P33" s="42">
        <f t="shared" si="8"/>
        <v>81959.56</v>
      </c>
      <c r="Q33" s="56" t="s">
        <v>40</v>
      </c>
      <c r="R33" s="44">
        <v>44682</v>
      </c>
      <c r="S33" s="43" t="s">
        <v>89</v>
      </c>
      <c r="T33" s="44">
        <f>R33+365</f>
        <v>45047</v>
      </c>
      <c r="U33" s="35"/>
    </row>
    <row r="34" spans="1:21" s="13" customFormat="1" ht="26.25" x14ac:dyDescent="0.4">
      <c r="A34" s="38">
        <v>6</v>
      </c>
      <c r="B34" s="39" t="s">
        <v>93</v>
      </c>
      <c r="C34" s="39" t="s">
        <v>94</v>
      </c>
      <c r="D34" s="40" t="s">
        <v>92</v>
      </c>
      <c r="E34" s="55" t="s">
        <v>102</v>
      </c>
      <c r="F34" s="41">
        <v>90000</v>
      </c>
      <c r="G34" s="41">
        <v>25</v>
      </c>
      <c r="H34" s="50">
        <f t="shared" si="9"/>
        <v>6381</v>
      </c>
      <c r="I34" s="50">
        <f t="shared" si="4"/>
        <v>2736</v>
      </c>
      <c r="J34" s="50">
        <f t="shared" si="5"/>
        <v>6390</v>
      </c>
      <c r="K34" s="50">
        <f t="shared" si="6"/>
        <v>2583</v>
      </c>
      <c r="L34" s="41">
        <v>9753.19</v>
      </c>
      <c r="M34" s="50">
        <v>715.55</v>
      </c>
      <c r="N34" s="50">
        <f t="shared" si="7"/>
        <v>900</v>
      </c>
      <c r="O34" s="50">
        <v>0</v>
      </c>
      <c r="P34" s="42">
        <f t="shared" si="8"/>
        <v>74902.81</v>
      </c>
      <c r="Q34" s="56" t="s">
        <v>40</v>
      </c>
      <c r="R34" s="44">
        <v>44682</v>
      </c>
      <c r="S34" s="43" t="s">
        <v>89</v>
      </c>
      <c r="T34" s="44">
        <f t="shared" ref="T34:T36" si="10">R34+365</f>
        <v>45047</v>
      </c>
      <c r="U34" s="35"/>
    </row>
    <row r="35" spans="1:21" s="13" customFormat="1" ht="26.25" x14ac:dyDescent="0.4">
      <c r="A35" s="38">
        <v>7</v>
      </c>
      <c r="B35" s="39" t="s">
        <v>95</v>
      </c>
      <c r="C35" s="39" t="s">
        <v>96</v>
      </c>
      <c r="D35" s="40" t="s">
        <v>88</v>
      </c>
      <c r="E35" s="55" t="s">
        <v>102</v>
      </c>
      <c r="F35" s="41">
        <v>90000</v>
      </c>
      <c r="G35" s="41">
        <v>25</v>
      </c>
      <c r="H35" s="50">
        <f t="shared" si="9"/>
        <v>6381</v>
      </c>
      <c r="I35" s="50">
        <f t="shared" si="4"/>
        <v>2736</v>
      </c>
      <c r="J35" s="50">
        <f t="shared" si="5"/>
        <v>6390</v>
      </c>
      <c r="K35" s="50">
        <f t="shared" si="6"/>
        <v>2583</v>
      </c>
      <c r="L35" s="41">
        <v>9753.19</v>
      </c>
      <c r="M35" s="50">
        <v>715.55</v>
      </c>
      <c r="N35" s="50">
        <f t="shared" si="7"/>
        <v>900</v>
      </c>
      <c r="O35" s="50">
        <v>0</v>
      </c>
      <c r="P35" s="42">
        <f t="shared" si="8"/>
        <v>74902.81</v>
      </c>
      <c r="Q35" s="56" t="s">
        <v>41</v>
      </c>
      <c r="R35" s="44">
        <v>44682</v>
      </c>
      <c r="S35" s="43" t="s">
        <v>89</v>
      </c>
      <c r="T35" s="44">
        <f t="shared" si="10"/>
        <v>45047</v>
      </c>
      <c r="U35" s="35"/>
    </row>
    <row r="36" spans="1:21" s="13" customFormat="1" ht="26.25" x14ac:dyDescent="0.4">
      <c r="A36" s="38">
        <v>8</v>
      </c>
      <c r="B36" s="39" t="s">
        <v>97</v>
      </c>
      <c r="C36" s="39" t="s">
        <v>98</v>
      </c>
      <c r="D36" s="40" t="s">
        <v>88</v>
      </c>
      <c r="E36" s="55" t="s">
        <v>102</v>
      </c>
      <c r="F36" s="41">
        <v>80000</v>
      </c>
      <c r="G36" s="41">
        <v>25</v>
      </c>
      <c r="H36" s="50">
        <f t="shared" si="9"/>
        <v>5672</v>
      </c>
      <c r="I36" s="50">
        <f t="shared" si="4"/>
        <v>2432</v>
      </c>
      <c r="J36" s="50">
        <f t="shared" si="5"/>
        <v>5680</v>
      </c>
      <c r="K36" s="50">
        <f t="shared" si="6"/>
        <v>2296</v>
      </c>
      <c r="L36" s="41">
        <v>7400.94</v>
      </c>
      <c r="M36" s="50">
        <v>715.55</v>
      </c>
      <c r="N36" s="50">
        <f t="shared" si="7"/>
        <v>800</v>
      </c>
      <c r="O36" s="50">
        <v>0</v>
      </c>
      <c r="P36" s="42">
        <f t="shared" si="8"/>
        <v>67846.06</v>
      </c>
      <c r="Q36" s="56" t="s">
        <v>40</v>
      </c>
      <c r="R36" s="44">
        <v>44682</v>
      </c>
      <c r="S36" s="43" t="s">
        <v>89</v>
      </c>
      <c r="T36" s="44">
        <f t="shared" si="10"/>
        <v>45047</v>
      </c>
      <c r="U36" s="35"/>
    </row>
    <row r="37" spans="1:21" s="13" customFormat="1" ht="26.25" x14ac:dyDescent="0.4">
      <c r="A37" s="38">
        <v>10</v>
      </c>
      <c r="B37" s="53" t="s">
        <v>21</v>
      </c>
      <c r="C37" s="54" t="s">
        <v>39</v>
      </c>
      <c r="D37" s="55" t="s">
        <v>62</v>
      </c>
      <c r="E37" s="55" t="s">
        <v>45</v>
      </c>
      <c r="F37" s="41">
        <v>75000</v>
      </c>
      <c r="G37" s="41">
        <v>25</v>
      </c>
      <c r="H37" s="50">
        <f t="shared" si="9"/>
        <v>5317.5</v>
      </c>
      <c r="I37" s="50">
        <f t="shared" si="4"/>
        <v>2280</v>
      </c>
      <c r="J37" s="50">
        <f t="shared" si="5"/>
        <v>5325</v>
      </c>
      <c r="K37" s="50">
        <f t="shared" si="6"/>
        <v>2152.5</v>
      </c>
      <c r="L37" s="41">
        <v>6309.35</v>
      </c>
      <c r="M37" s="50">
        <v>715.55</v>
      </c>
      <c r="N37" s="50">
        <f t="shared" si="7"/>
        <v>750</v>
      </c>
      <c r="O37" s="50">
        <v>682.54</v>
      </c>
      <c r="P37" s="42">
        <f t="shared" si="8"/>
        <v>63550.61</v>
      </c>
      <c r="Q37" s="56" t="s">
        <v>40</v>
      </c>
      <c r="R37" s="57">
        <v>44136</v>
      </c>
      <c r="S37" s="57">
        <v>44682</v>
      </c>
      <c r="T37" s="57">
        <f>S37+184</f>
        <v>44866</v>
      </c>
      <c r="U37" s="35"/>
    </row>
    <row r="38" spans="1:21" s="13" customFormat="1" ht="26.25" x14ac:dyDescent="0.4">
      <c r="A38" s="38">
        <v>11</v>
      </c>
      <c r="B38" s="53" t="s">
        <v>57</v>
      </c>
      <c r="C38" s="54" t="s">
        <v>61</v>
      </c>
      <c r="D38" s="55" t="s">
        <v>34</v>
      </c>
      <c r="E38" s="55" t="s">
        <v>45</v>
      </c>
      <c r="F38" s="41">
        <v>75000</v>
      </c>
      <c r="G38" s="41">
        <v>25</v>
      </c>
      <c r="H38" s="50">
        <f t="shared" si="9"/>
        <v>5317.5</v>
      </c>
      <c r="I38" s="50">
        <f t="shared" si="4"/>
        <v>2280</v>
      </c>
      <c r="J38" s="50">
        <f t="shared" si="5"/>
        <v>5325</v>
      </c>
      <c r="K38" s="50">
        <f t="shared" si="6"/>
        <v>2152.5</v>
      </c>
      <c r="L38" s="41">
        <v>0</v>
      </c>
      <c r="M38" s="50">
        <v>715.55</v>
      </c>
      <c r="N38" s="50">
        <f t="shared" si="7"/>
        <v>750</v>
      </c>
      <c r="O38" s="50">
        <v>0</v>
      </c>
      <c r="P38" s="42">
        <f t="shared" si="8"/>
        <v>70542.5</v>
      </c>
      <c r="Q38" s="56" t="s">
        <v>41</v>
      </c>
      <c r="R38" s="57">
        <v>44409</v>
      </c>
      <c r="S38" s="57">
        <v>44593</v>
      </c>
      <c r="T38" s="57">
        <f>S38+181</f>
        <v>44774</v>
      </c>
      <c r="U38" s="35"/>
    </row>
    <row r="39" spans="1:21" s="13" customFormat="1" ht="26.25" x14ac:dyDescent="0.4">
      <c r="A39" s="38">
        <v>12</v>
      </c>
      <c r="B39" s="53" t="s">
        <v>75</v>
      </c>
      <c r="C39" s="54" t="s">
        <v>78</v>
      </c>
      <c r="D39" s="55" t="s">
        <v>77</v>
      </c>
      <c r="E39" s="55" t="s">
        <v>45</v>
      </c>
      <c r="F39" s="41">
        <v>75000</v>
      </c>
      <c r="G39" s="41">
        <v>25</v>
      </c>
      <c r="H39" s="50">
        <f t="shared" si="9"/>
        <v>5317.5</v>
      </c>
      <c r="I39" s="50">
        <f t="shared" si="4"/>
        <v>2280</v>
      </c>
      <c r="J39" s="50">
        <f t="shared" si="5"/>
        <v>5325</v>
      </c>
      <c r="K39" s="50">
        <f t="shared" si="6"/>
        <v>2152.5</v>
      </c>
      <c r="L39" s="41">
        <v>6309.35</v>
      </c>
      <c r="M39" s="50">
        <v>715.55</v>
      </c>
      <c r="N39" s="50">
        <f t="shared" si="7"/>
        <v>750</v>
      </c>
      <c r="O39" s="50">
        <v>0</v>
      </c>
      <c r="P39" s="42">
        <f t="shared" si="8"/>
        <v>64233.15</v>
      </c>
      <c r="Q39" s="56" t="s">
        <v>41</v>
      </c>
      <c r="R39" s="57">
        <v>44470</v>
      </c>
      <c r="S39" s="57">
        <v>44652</v>
      </c>
      <c r="T39" s="57">
        <f t="shared" ref="T39:T40" si="11">S39+183</f>
        <v>44835</v>
      </c>
      <c r="U39" s="35"/>
    </row>
    <row r="40" spans="1:21" s="13" customFormat="1" ht="26.25" x14ac:dyDescent="0.4">
      <c r="A40" s="38">
        <v>13</v>
      </c>
      <c r="B40" s="53" t="s">
        <v>63</v>
      </c>
      <c r="C40" s="54" t="s">
        <v>69</v>
      </c>
      <c r="D40" s="55" t="s">
        <v>79</v>
      </c>
      <c r="E40" s="55" t="s">
        <v>45</v>
      </c>
      <c r="F40" s="41">
        <v>75000</v>
      </c>
      <c r="G40" s="41">
        <v>25</v>
      </c>
      <c r="H40" s="50">
        <f t="shared" si="9"/>
        <v>5317.5</v>
      </c>
      <c r="I40" s="50">
        <f t="shared" si="4"/>
        <v>2280</v>
      </c>
      <c r="J40" s="50">
        <f t="shared" si="5"/>
        <v>5325</v>
      </c>
      <c r="K40" s="50">
        <f t="shared" si="6"/>
        <v>2152.5</v>
      </c>
      <c r="L40" s="41">
        <v>6309.35</v>
      </c>
      <c r="M40" s="50">
        <v>715.55</v>
      </c>
      <c r="N40" s="50">
        <f t="shared" si="7"/>
        <v>750</v>
      </c>
      <c r="O40" s="50">
        <v>0</v>
      </c>
      <c r="P40" s="42">
        <f t="shared" si="8"/>
        <v>64233.15</v>
      </c>
      <c r="Q40" s="56" t="s">
        <v>40</v>
      </c>
      <c r="R40" s="57">
        <v>44470</v>
      </c>
      <c r="S40" s="57">
        <v>44652</v>
      </c>
      <c r="T40" s="57">
        <f t="shared" si="11"/>
        <v>44835</v>
      </c>
      <c r="U40" s="35"/>
    </row>
    <row r="41" spans="1:21" s="13" customFormat="1" ht="26.25" x14ac:dyDescent="0.4">
      <c r="A41" s="38">
        <v>14</v>
      </c>
      <c r="B41" s="53" t="s">
        <v>105</v>
      </c>
      <c r="C41" s="54" t="s">
        <v>37</v>
      </c>
      <c r="D41" s="55" t="s">
        <v>92</v>
      </c>
      <c r="E41" s="55" t="s">
        <v>102</v>
      </c>
      <c r="F41" s="41">
        <v>70000</v>
      </c>
      <c r="G41" s="41">
        <v>25</v>
      </c>
      <c r="H41" s="50">
        <f t="shared" si="9"/>
        <v>4963</v>
      </c>
      <c r="I41" s="50">
        <f t="shared" si="4"/>
        <v>2128</v>
      </c>
      <c r="J41" s="50">
        <f t="shared" si="5"/>
        <v>4970</v>
      </c>
      <c r="K41" s="50">
        <f t="shared" si="6"/>
        <v>2009</v>
      </c>
      <c r="L41" s="41">
        <v>5368.45</v>
      </c>
      <c r="M41" s="50">
        <v>715.55</v>
      </c>
      <c r="N41" s="50">
        <f t="shared" si="7"/>
        <v>700</v>
      </c>
      <c r="O41" s="50">
        <v>0</v>
      </c>
      <c r="P41" s="42">
        <f t="shared" si="8"/>
        <v>60469.55</v>
      </c>
      <c r="Q41" s="56" t="s">
        <v>40</v>
      </c>
      <c r="R41" s="57">
        <v>44713</v>
      </c>
      <c r="S41" s="57"/>
      <c r="T41" s="57">
        <v>45078</v>
      </c>
      <c r="U41" s="35"/>
    </row>
    <row r="42" spans="1:21" s="13" customFormat="1" ht="26.25" x14ac:dyDescent="0.4">
      <c r="A42" s="38">
        <v>15</v>
      </c>
      <c r="B42" s="39" t="s">
        <v>99</v>
      </c>
      <c r="C42" s="58" t="s">
        <v>100</v>
      </c>
      <c r="D42" s="40" t="s">
        <v>31</v>
      </c>
      <c r="E42" s="40" t="s">
        <v>45</v>
      </c>
      <c r="F42" s="41">
        <v>56000</v>
      </c>
      <c r="G42" s="41">
        <v>25</v>
      </c>
      <c r="H42" s="50">
        <f t="shared" si="9"/>
        <v>3970.4</v>
      </c>
      <c r="I42" s="50">
        <f t="shared" si="4"/>
        <v>1702.4</v>
      </c>
      <c r="J42" s="50">
        <f t="shared" si="5"/>
        <v>3976</v>
      </c>
      <c r="K42" s="50">
        <f t="shared" si="6"/>
        <v>1607.2</v>
      </c>
      <c r="L42" s="41">
        <v>2733.85</v>
      </c>
      <c r="M42" s="50">
        <f>(F42)*1.1/100</f>
        <v>616.00000000000011</v>
      </c>
      <c r="N42" s="50">
        <f t="shared" si="7"/>
        <v>560</v>
      </c>
      <c r="O42" s="50">
        <v>0</v>
      </c>
      <c r="P42" s="42">
        <f t="shared" si="8"/>
        <v>49931.55</v>
      </c>
      <c r="Q42" s="56" t="s">
        <v>41</v>
      </c>
      <c r="R42" s="57">
        <v>44621</v>
      </c>
      <c r="S42" s="57" t="s">
        <v>89</v>
      </c>
      <c r="T42" s="57">
        <f>R42+184</f>
        <v>44805</v>
      </c>
      <c r="U42" s="35"/>
    </row>
    <row r="43" spans="1:21" s="13" customFormat="1" ht="26.25" x14ac:dyDescent="0.4">
      <c r="A43" s="38">
        <v>16</v>
      </c>
      <c r="B43" s="53" t="s">
        <v>15</v>
      </c>
      <c r="C43" s="54" t="s">
        <v>38</v>
      </c>
      <c r="D43" s="55" t="s">
        <v>29</v>
      </c>
      <c r="E43" s="55" t="s">
        <v>45</v>
      </c>
      <c r="F43" s="41">
        <v>55000</v>
      </c>
      <c r="G43" s="41">
        <v>25</v>
      </c>
      <c r="H43" s="50">
        <f t="shared" si="9"/>
        <v>3899.5</v>
      </c>
      <c r="I43" s="50">
        <f t="shared" si="4"/>
        <v>1672</v>
      </c>
      <c r="J43" s="50">
        <f t="shared" si="5"/>
        <v>3905</v>
      </c>
      <c r="K43" s="50">
        <f t="shared" si="6"/>
        <v>1578.5</v>
      </c>
      <c r="L43" s="41">
        <v>2559.6799999999998</v>
      </c>
      <c r="M43" s="50">
        <v>605</v>
      </c>
      <c r="N43" s="50">
        <f t="shared" si="7"/>
        <v>550</v>
      </c>
      <c r="O43" s="50">
        <v>682.54</v>
      </c>
      <c r="P43" s="42">
        <f t="shared" si="8"/>
        <v>48482.28</v>
      </c>
      <c r="Q43" s="56" t="s">
        <v>41</v>
      </c>
      <c r="R43" s="57">
        <v>41426</v>
      </c>
      <c r="S43" s="57">
        <v>44713</v>
      </c>
      <c r="T43" s="57">
        <f>S43+183</f>
        <v>44896</v>
      </c>
      <c r="U43" s="35"/>
    </row>
    <row r="44" spans="1:21" s="13" customFormat="1" ht="26.25" x14ac:dyDescent="0.4">
      <c r="A44" s="38">
        <v>17</v>
      </c>
      <c r="B44" s="59" t="s">
        <v>14</v>
      </c>
      <c r="C44" s="55" t="s">
        <v>37</v>
      </c>
      <c r="D44" s="55" t="s">
        <v>59</v>
      </c>
      <c r="E44" s="55" t="s">
        <v>45</v>
      </c>
      <c r="F44" s="41">
        <v>50000</v>
      </c>
      <c r="G44" s="41">
        <v>25</v>
      </c>
      <c r="H44" s="50">
        <f t="shared" si="9"/>
        <v>3545</v>
      </c>
      <c r="I44" s="50">
        <f t="shared" si="4"/>
        <v>1520</v>
      </c>
      <c r="J44" s="50">
        <f t="shared" si="5"/>
        <v>3550</v>
      </c>
      <c r="K44" s="50">
        <f t="shared" si="6"/>
        <v>1435</v>
      </c>
      <c r="L44" s="41">
        <v>1854</v>
      </c>
      <c r="M44" s="50">
        <f>(F44)*1.1/100</f>
        <v>550.00000000000011</v>
      </c>
      <c r="N44" s="50">
        <f t="shared" si="7"/>
        <v>500</v>
      </c>
      <c r="O44" s="50">
        <v>682.54</v>
      </c>
      <c r="P44" s="42">
        <f t="shared" si="8"/>
        <v>44483.46</v>
      </c>
      <c r="Q44" s="43" t="s">
        <v>40</v>
      </c>
      <c r="R44" s="44">
        <v>40179</v>
      </c>
      <c r="S44" s="44">
        <v>44562</v>
      </c>
      <c r="T44" s="57">
        <f>S44+365</f>
        <v>44927</v>
      </c>
      <c r="U44" s="35"/>
    </row>
    <row r="45" spans="1:21" s="13" customFormat="1" ht="26.25" x14ac:dyDescent="0.4">
      <c r="A45" s="38">
        <v>18</v>
      </c>
      <c r="B45" s="53" t="s">
        <v>67</v>
      </c>
      <c r="C45" s="54" t="s">
        <v>72</v>
      </c>
      <c r="D45" s="55" t="s">
        <v>34</v>
      </c>
      <c r="E45" s="55" t="s">
        <v>45</v>
      </c>
      <c r="F45" s="41">
        <v>50000</v>
      </c>
      <c r="G45" s="41">
        <v>25</v>
      </c>
      <c r="H45" s="50">
        <f t="shared" si="9"/>
        <v>3545</v>
      </c>
      <c r="I45" s="50">
        <f t="shared" si="4"/>
        <v>1520</v>
      </c>
      <c r="J45" s="50">
        <f t="shared" si="5"/>
        <v>3550</v>
      </c>
      <c r="K45" s="50">
        <f t="shared" si="6"/>
        <v>1435</v>
      </c>
      <c r="L45" s="41">
        <v>1854</v>
      </c>
      <c r="M45" s="50">
        <f t="shared" ref="M45:M65" si="12">(F45)*1.1/100</f>
        <v>550.00000000000011</v>
      </c>
      <c r="N45" s="50">
        <f t="shared" si="7"/>
        <v>500</v>
      </c>
      <c r="O45" s="50">
        <v>0</v>
      </c>
      <c r="P45" s="42">
        <f t="shared" si="8"/>
        <v>45166</v>
      </c>
      <c r="Q45" s="56" t="s">
        <v>41</v>
      </c>
      <c r="R45" s="57">
        <v>44470</v>
      </c>
      <c r="S45" s="57">
        <v>44652</v>
      </c>
      <c r="T45" s="57">
        <f>S45+183</f>
        <v>44835</v>
      </c>
      <c r="U45" s="35"/>
    </row>
    <row r="46" spans="1:21" s="13" customFormat="1" ht="26.25" x14ac:dyDescent="0.4">
      <c r="A46" s="38">
        <v>19</v>
      </c>
      <c r="B46" s="39" t="s">
        <v>8</v>
      </c>
      <c r="C46" s="58" t="s">
        <v>9</v>
      </c>
      <c r="D46" s="40" t="s">
        <v>29</v>
      </c>
      <c r="E46" s="40" t="s">
        <v>45</v>
      </c>
      <c r="F46" s="41">
        <v>45000</v>
      </c>
      <c r="G46" s="41">
        <v>25</v>
      </c>
      <c r="H46" s="50">
        <f t="shared" si="9"/>
        <v>3190.5</v>
      </c>
      <c r="I46" s="50">
        <f t="shared" si="4"/>
        <v>1368</v>
      </c>
      <c r="J46" s="50">
        <f t="shared" si="5"/>
        <v>3195</v>
      </c>
      <c r="K46" s="50">
        <f t="shared" si="6"/>
        <v>1291.5</v>
      </c>
      <c r="L46" s="41">
        <v>1148.33</v>
      </c>
      <c r="M46" s="50">
        <f t="shared" si="12"/>
        <v>495.00000000000006</v>
      </c>
      <c r="N46" s="50">
        <f t="shared" si="7"/>
        <v>450</v>
      </c>
      <c r="O46" s="50">
        <v>682.54</v>
      </c>
      <c r="P46" s="42">
        <f t="shared" si="8"/>
        <v>40484.629999999997</v>
      </c>
      <c r="Q46" s="56" t="s">
        <v>41</v>
      </c>
      <c r="R46" s="57">
        <v>44105</v>
      </c>
      <c r="S46" s="57">
        <v>44652</v>
      </c>
      <c r="T46" s="57">
        <f>S46+183</f>
        <v>44835</v>
      </c>
      <c r="U46" s="35"/>
    </row>
    <row r="47" spans="1:21" s="13" customFormat="1" ht="26.25" x14ac:dyDescent="0.4">
      <c r="A47" s="38">
        <v>26</v>
      </c>
      <c r="B47" s="53" t="s">
        <v>20</v>
      </c>
      <c r="C47" s="54" t="s">
        <v>26</v>
      </c>
      <c r="D47" s="55" t="s">
        <v>35</v>
      </c>
      <c r="E47" s="55" t="s">
        <v>45</v>
      </c>
      <c r="F47" s="41">
        <v>45000</v>
      </c>
      <c r="G47" s="41">
        <v>25</v>
      </c>
      <c r="H47" s="50">
        <f>(F47*7.09/100)</f>
        <v>3190.5</v>
      </c>
      <c r="I47" s="50">
        <f>(F47)*3.04/100</f>
        <v>1368</v>
      </c>
      <c r="J47" s="50">
        <f>(F47)*7.1/100</f>
        <v>3195</v>
      </c>
      <c r="K47" s="50">
        <f>(F47)*2.87/100</f>
        <v>1291.5</v>
      </c>
      <c r="L47" s="41">
        <v>0</v>
      </c>
      <c r="M47" s="50">
        <f>(F47)*1.1/100</f>
        <v>495.00000000000006</v>
      </c>
      <c r="N47" s="50">
        <f>(F47)*1/100</f>
        <v>450</v>
      </c>
      <c r="O47" s="50">
        <v>0</v>
      </c>
      <c r="P47" s="42">
        <f>F47-G47-I47-K47-L47-O47</f>
        <v>42315.5</v>
      </c>
      <c r="Q47" s="56" t="s">
        <v>40</v>
      </c>
      <c r="R47" s="57">
        <v>44501</v>
      </c>
      <c r="S47" s="57">
        <v>44682</v>
      </c>
      <c r="T47" s="57">
        <f>S47+184</f>
        <v>44866</v>
      </c>
      <c r="U47" s="35"/>
    </row>
    <row r="48" spans="1:21" s="13" customFormat="1" ht="26.25" x14ac:dyDescent="0.4">
      <c r="A48" s="38">
        <v>20</v>
      </c>
      <c r="B48" s="53" t="s">
        <v>6</v>
      </c>
      <c r="C48" s="54" t="s">
        <v>7</v>
      </c>
      <c r="D48" s="55" t="s">
        <v>32</v>
      </c>
      <c r="E48" s="55" t="s">
        <v>45</v>
      </c>
      <c r="F48" s="41">
        <v>45000</v>
      </c>
      <c r="G48" s="41">
        <v>25</v>
      </c>
      <c r="H48" s="50">
        <f t="shared" si="9"/>
        <v>3190.5</v>
      </c>
      <c r="I48" s="50">
        <f t="shared" si="4"/>
        <v>1368</v>
      </c>
      <c r="J48" s="50">
        <f t="shared" si="5"/>
        <v>3195</v>
      </c>
      <c r="K48" s="50">
        <f t="shared" si="6"/>
        <v>1291.5</v>
      </c>
      <c r="L48" s="41">
        <v>1148.33</v>
      </c>
      <c r="M48" s="50">
        <f t="shared" si="12"/>
        <v>495.00000000000006</v>
      </c>
      <c r="N48" s="50">
        <f t="shared" si="7"/>
        <v>450</v>
      </c>
      <c r="O48" s="50">
        <v>0</v>
      </c>
      <c r="P48" s="42">
        <f t="shared" si="8"/>
        <v>41167.17</v>
      </c>
      <c r="Q48" s="56" t="s">
        <v>40</v>
      </c>
      <c r="R48" s="57">
        <v>44105</v>
      </c>
      <c r="S48" s="57">
        <v>44652</v>
      </c>
      <c r="T48" s="57">
        <f>S48+183</f>
        <v>44835</v>
      </c>
      <c r="U48" s="35"/>
    </row>
    <row r="49" spans="1:27" s="13" customFormat="1" ht="26.25" x14ac:dyDescent="0.4">
      <c r="A49" s="38">
        <v>21</v>
      </c>
      <c r="B49" s="39" t="s">
        <v>118</v>
      </c>
      <c r="C49" s="60" t="s">
        <v>101</v>
      </c>
      <c r="D49" s="40" t="s">
        <v>76</v>
      </c>
      <c r="E49" s="40" t="s">
        <v>45</v>
      </c>
      <c r="F49" s="41">
        <v>45000</v>
      </c>
      <c r="G49" s="41">
        <v>25</v>
      </c>
      <c r="H49" s="50">
        <f t="shared" si="9"/>
        <v>3190.5</v>
      </c>
      <c r="I49" s="50">
        <f t="shared" si="4"/>
        <v>1368</v>
      </c>
      <c r="J49" s="50">
        <f t="shared" si="5"/>
        <v>3195</v>
      </c>
      <c r="K49" s="50">
        <f t="shared" si="6"/>
        <v>1291.5</v>
      </c>
      <c r="L49" s="41">
        <v>1148.33</v>
      </c>
      <c r="M49" s="50">
        <f t="shared" si="12"/>
        <v>495.00000000000006</v>
      </c>
      <c r="N49" s="50">
        <f t="shared" si="7"/>
        <v>450</v>
      </c>
      <c r="O49" s="50">
        <v>0</v>
      </c>
      <c r="P49" s="42">
        <f t="shared" si="8"/>
        <v>41167.17</v>
      </c>
      <c r="Q49" s="56" t="s">
        <v>40</v>
      </c>
      <c r="R49" s="57">
        <v>44621</v>
      </c>
      <c r="S49" s="57" t="s">
        <v>89</v>
      </c>
      <c r="T49" s="57">
        <f>R49+184</f>
        <v>44805</v>
      </c>
      <c r="U49" s="35"/>
    </row>
    <row r="50" spans="1:27" s="13" customFormat="1" ht="26.25" x14ac:dyDescent="0.4">
      <c r="A50" s="38">
        <v>22</v>
      </c>
      <c r="B50" s="53" t="s">
        <v>12</v>
      </c>
      <c r="C50" s="54" t="s">
        <v>42</v>
      </c>
      <c r="D50" s="55" t="s">
        <v>33</v>
      </c>
      <c r="E50" s="55" t="s">
        <v>45</v>
      </c>
      <c r="F50" s="41">
        <v>40000</v>
      </c>
      <c r="G50" s="41">
        <v>25</v>
      </c>
      <c r="H50" s="50">
        <f t="shared" si="9"/>
        <v>2836</v>
      </c>
      <c r="I50" s="50">
        <f t="shared" si="4"/>
        <v>1216</v>
      </c>
      <c r="J50" s="50">
        <f t="shared" si="5"/>
        <v>2840</v>
      </c>
      <c r="K50" s="50">
        <f t="shared" si="6"/>
        <v>1148</v>
      </c>
      <c r="L50" s="41">
        <v>442.65</v>
      </c>
      <c r="M50" s="50">
        <f t="shared" si="12"/>
        <v>440</v>
      </c>
      <c r="N50" s="50">
        <f t="shared" si="7"/>
        <v>400</v>
      </c>
      <c r="O50" s="50">
        <v>0</v>
      </c>
      <c r="P50" s="42">
        <f t="shared" si="8"/>
        <v>37168.35</v>
      </c>
      <c r="Q50" s="56" t="s">
        <v>40</v>
      </c>
      <c r="R50" s="57">
        <v>44117</v>
      </c>
      <c r="S50" s="57">
        <v>44664</v>
      </c>
      <c r="T50" s="57">
        <f>S50+183</f>
        <v>44847</v>
      </c>
      <c r="U50" s="35"/>
    </row>
    <row r="51" spans="1:27" s="13" customFormat="1" ht="26.25" x14ac:dyDescent="0.4">
      <c r="A51" s="38">
        <v>23</v>
      </c>
      <c r="B51" s="53" t="s">
        <v>66</v>
      </c>
      <c r="C51" s="54" t="s">
        <v>74</v>
      </c>
      <c r="D51" s="55" t="s">
        <v>76</v>
      </c>
      <c r="E51" s="55" t="s">
        <v>45</v>
      </c>
      <c r="F51" s="41">
        <v>40000</v>
      </c>
      <c r="G51" s="41">
        <v>25</v>
      </c>
      <c r="H51" s="50">
        <f t="shared" si="9"/>
        <v>2836</v>
      </c>
      <c r="I51" s="50">
        <f t="shared" si="4"/>
        <v>1216</v>
      </c>
      <c r="J51" s="50">
        <f t="shared" si="5"/>
        <v>2840</v>
      </c>
      <c r="K51" s="50">
        <f t="shared" si="6"/>
        <v>1148</v>
      </c>
      <c r="L51" s="41">
        <v>442.65</v>
      </c>
      <c r="M51" s="50">
        <f t="shared" si="12"/>
        <v>440</v>
      </c>
      <c r="N51" s="50">
        <f t="shared" si="7"/>
        <v>400</v>
      </c>
      <c r="O51" s="50">
        <v>0</v>
      </c>
      <c r="P51" s="42">
        <f t="shared" si="8"/>
        <v>37168.35</v>
      </c>
      <c r="Q51" s="56" t="s">
        <v>40</v>
      </c>
      <c r="R51" s="57">
        <v>44470</v>
      </c>
      <c r="S51" s="57">
        <v>44652</v>
      </c>
      <c r="T51" s="57">
        <v>44571</v>
      </c>
      <c r="U51" s="35"/>
    </row>
    <row r="52" spans="1:27" s="13" customFormat="1" ht="26.25" x14ac:dyDescent="0.4">
      <c r="A52" s="38">
        <v>24</v>
      </c>
      <c r="B52" s="53" t="s">
        <v>109</v>
      </c>
      <c r="C52" s="54" t="s">
        <v>110</v>
      </c>
      <c r="D52" s="55" t="s">
        <v>111</v>
      </c>
      <c r="E52" s="55" t="s">
        <v>45</v>
      </c>
      <c r="F52" s="41">
        <v>40000</v>
      </c>
      <c r="G52" s="41">
        <v>25</v>
      </c>
      <c r="H52" s="50">
        <f t="shared" si="9"/>
        <v>2836</v>
      </c>
      <c r="I52" s="50">
        <f t="shared" si="4"/>
        <v>1216</v>
      </c>
      <c r="J52" s="50">
        <f t="shared" si="5"/>
        <v>2840</v>
      </c>
      <c r="K52" s="50">
        <f t="shared" si="6"/>
        <v>1148</v>
      </c>
      <c r="L52" s="41">
        <v>442.65</v>
      </c>
      <c r="M52" s="50">
        <f t="shared" si="12"/>
        <v>440</v>
      </c>
      <c r="N52" s="50">
        <f t="shared" si="7"/>
        <v>400</v>
      </c>
      <c r="O52" s="50">
        <v>0</v>
      </c>
      <c r="P52" s="42">
        <f t="shared" si="8"/>
        <v>37168.35</v>
      </c>
      <c r="Q52" s="56" t="s">
        <v>41</v>
      </c>
      <c r="R52" s="57">
        <v>44713</v>
      </c>
      <c r="S52" s="57" t="s">
        <v>89</v>
      </c>
      <c r="T52" s="57">
        <f>R52+183</f>
        <v>44896</v>
      </c>
      <c r="U52" s="35"/>
    </row>
    <row r="53" spans="1:27" s="13" customFormat="1" ht="26.25" x14ac:dyDescent="0.4">
      <c r="A53" s="38">
        <v>25</v>
      </c>
      <c r="B53" s="53" t="s">
        <v>18</v>
      </c>
      <c r="C53" s="54" t="s">
        <v>24</v>
      </c>
      <c r="D53" s="55" t="s">
        <v>34</v>
      </c>
      <c r="E53" s="55" t="s">
        <v>45</v>
      </c>
      <c r="F53" s="41">
        <v>35000</v>
      </c>
      <c r="G53" s="41">
        <v>25</v>
      </c>
      <c r="H53" s="50">
        <f t="shared" si="9"/>
        <v>2481.5</v>
      </c>
      <c r="I53" s="50">
        <f t="shared" si="4"/>
        <v>1064</v>
      </c>
      <c r="J53" s="50">
        <f t="shared" si="5"/>
        <v>2485</v>
      </c>
      <c r="K53" s="50">
        <f t="shared" si="6"/>
        <v>1004.5</v>
      </c>
      <c r="L53" s="41">
        <v>0</v>
      </c>
      <c r="M53" s="50">
        <f t="shared" si="12"/>
        <v>385</v>
      </c>
      <c r="N53" s="50">
        <f t="shared" si="7"/>
        <v>350</v>
      </c>
      <c r="O53" s="50">
        <v>0</v>
      </c>
      <c r="P53" s="42">
        <f t="shared" si="8"/>
        <v>32906.5</v>
      </c>
      <c r="Q53" s="56" t="s">
        <v>41</v>
      </c>
      <c r="R53" s="57">
        <v>44136</v>
      </c>
      <c r="S53" s="57">
        <v>44682</v>
      </c>
      <c r="T53" s="57">
        <f>S53+184</f>
        <v>44866</v>
      </c>
      <c r="U53" s="35"/>
    </row>
    <row r="54" spans="1:27" s="13" customFormat="1" ht="26.25" x14ac:dyDescent="0.4">
      <c r="A54" s="38">
        <v>27</v>
      </c>
      <c r="B54" s="53" t="s">
        <v>68</v>
      </c>
      <c r="C54" s="54" t="s">
        <v>73</v>
      </c>
      <c r="D54" s="55" t="s">
        <v>59</v>
      </c>
      <c r="E54" s="55" t="s">
        <v>45</v>
      </c>
      <c r="F54" s="41">
        <v>35000</v>
      </c>
      <c r="G54" s="41">
        <v>25</v>
      </c>
      <c r="H54" s="50">
        <f t="shared" si="9"/>
        <v>2481.5</v>
      </c>
      <c r="I54" s="50">
        <f t="shared" si="4"/>
        <v>1064</v>
      </c>
      <c r="J54" s="50">
        <f t="shared" si="5"/>
        <v>2485</v>
      </c>
      <c r="K54" s="50">
        <f t="shared" si="6"/>
        <v>1004.5</v>
      </c>
      <c r="L54" s="41">
        <v>0</v>
      </c>
      <c r="M54" s="50">
        <f t="shared" si="12"/>
        <v>385</v>
      </c>
      <c r="N54" s="50">
        <f t="shared" si="7"/>
        <v>350</v>
      </c>
      <c r="O54" s="50">
        <v>0</v>
      </c>
      <c r="P54" s="42">
        <f t="shared" si="8"/>
        <v>32906.5</v>
      </c>
      <c r="Q54" s="56" t="s">
        <v>40</v>
      </c>
      <c r="R54" s="57">
        <v>44470</v>
      </c>
      <c r="S54" s="57">
        <v>44652</v>
      </c>
      <c r="T54" s="57">
        <f>S54+183</f>
        <v>44835</v>
      </c>
      <c r="U54" s="35"/>
    </row>
    <row r="55" spans="1:27" s="13" customFormat="1" ht="26.25" x14ac:dyDescent="0.4">
      <c r="A55" s="38">
        <v>28</v>
      </c>
      <c r="B55" s="53" t="s">
        <v>112</v>
      </c>
      <c r="C55" s="54" t="s">
        <v>113</v>
      </c>
      <c r="D55" s="55" t="s">
        <v>30</v>
      </c>
      <c r="E55" s="55" t="s">
        <v>45</v>
      </c>
      <c r="F55" s="41">
        <v>35000</v>
      </c>
      <c r="G55" s="41">
        <v>25</v>
      </c>
      <c r="H55" s="50">
        <f t="shared" si="9"/>
        <v>2481.5</v>
      </c>
      <c r="I55" s="50">
        <f t="shared" si="4"/>
        <v>1064</v>
      </c>
      <c r="J55" s="50">
        <f t="shared" si="5"/>
        <v>2485</v>
      </c>
      <c r="K55" s="50">
        <f t="shared" si="6"/>
        <v>1004.5</v>
      </c>
      <c r="L55" s="41">
        <v>0</v>
      </c>
      <c r="M55" s="50">
        <f t="shared" si="12"/>
        <v>385</v>
      </c>
      <c r="N55" s="50">
        <f t="shared" si="7"/>
        <v>350</v>
      </c>
      <c r="O55" s="50">
        <v>0</v>
      </c>
      <c r="P55" s="42">
        <f t="shared" si="8"/>
        <v>32906.5</v>
      </c>
      <c r="Q55" s="56" t="s">
        <v>41</v>
      </c>
      <c r="R55" s="57">
        <v>44713</v>
      </c>
      <c r="S55" s="57" t="s">
        <v>89</v>
      </c>
      <c r="T55" s="57">
        <f>R55+183</f>
        <v>44896</v>
      </c>
      <c r="U55" s="35"/>
    </row>
    <row r="56" spans="1:27" s="13" customFormat="1" ht="26.25" x14ac:dyDescent="0.4">
      <c r="A56" s="38">
        <v>29</v>
      </c>
      <c r="B56" s="53" t="s">
        <v>23</v>
      </c>
      <c r="C56" s="54" t="s">
        <v>27</v>
      </c>
      <c r="D56" s="55" t="s">
        <v>76</v>
      </c>
      <c r="E56" s="55" t="s">
        <v>45</v>
      </c>
      <c r="F56" s="41">
        <v>30000</v>
      </c>
      <c r="G56" s="41">
        <v>25</v>
      </c>
      <c r="H56" s="50">
        <f t="shared" si="9"/>
        <v>2127</v>
      </c>
      <c r="I56" s="50">
        <f t="shared" ref="I56" si="13">(F56)*3.04/100</f>
        <v>912</v>
      </c>
      <c r="J56" s="50">
        <f t="shared" ref="J56" si="14">(F56)*7.1/100</f>
        <v>2130</v>
      </c>
      <c r="K56" s="50">
        <f t="shared" ref="K56" si="15">(F56)*2.87/100</f>
        <v>861</v>
      </c>
      <c r="L56" s="41">
        <v>0</v>
      </c>
      <c r="M56" s="50">
        <f t="shared" si="12"/>
        <v>330</v>
      </c>
      <c r="N56" s="50">
        <f t="shared" ref="N56" si="16">(F56)*1/100</f>
        <v>300</v>
      </c>
      <c r="O56" s="50">
        <v>1350.12</v>
      </c>
      <c r="P56" s="42">
        <f t="shared" si="8"/>
        <v>26851.88</v>
      </c>
      <c r="Q56" s="56" t="s">
        <v>41</v>
      </c>
      <c r="R56" s="57">
        <v>44136</v>
      </c>
      <c r="S56" s="57">
        <v>44682</v>
      </c>
      <c r="T56" s="57">
        <f>S56+184</f>
        <v>44866</v>
      </c>
      <c r="U56" s="35"/>
    </row>
    <row r="57" spans="1:27" s="5" customFormat="1" ht="26.25" x14ac:dyDescent="0.4">
      <c r="A57" s="38">
        <v>30</v>
      </c>
      <c r="B57" s="53" t="s">
        <v>65</v>
      </c>
      <c r="C57" s="54" t="s">
        <v>71</v>
      </c>
      <c r="D57" s="55" t="s">
        <v>80</v>
      </c>
      <c r="E57" s="55" t="s">
        <v>45</v>
      </c>
      <c r="F57" s="41">
        <v>30000</v>
      </c>
      <c r="G57" s="41">
        <v>25</v>
      </c>
      <c r="H57" s="50">
        <f t="shared" si="9"/>
        <v>2127</v>
      </c>
      <c r="I57" s="50">
        <f t="shared" ref="I57:I65" si="17">(F57)*3.04/100</f>
        <v>912</v>
      </c>
      <c r="J57" s="50">
        <f t="shared" ref="J57:J65" si="18">(F57)*7.1/100</f>
        <v>2130</v>
      </c>
      <c r="K57" s="50">
        <f t="shared" ref="K57:K65" si="19">(F57)*2.87/100</f>
        <v>861</v>
      </c>
      <c r="L57" s="41">
        <v>0</v>
      </c>
      <c r="M57" s="50">
        <f t="shared" si="12"/>
        <v>330</v>
      </c>
      <c r="N57" s="50">
        <f t="shared" ref="N57:N65" si="20">(F57)*1/100</f>
        <v>300</v>
      </c>
      <c r="O57" s="50">
        <v>0</v>
      </c>
      <c r="P57" s="42">
        <f t="shared" si="8"/>
        <v>28202</v>
      </c>
      <c r="Q57" s="56" t="s">
        <v>41</v>
      </c>
      <c r="R57" s="57">
        <v>44470</v>
      </c>
      <c r="S57" s="57">
        <v>44652</v>
      </c>
      <c r="T57" s="57">
        <f>S57+183</f>
        <v>44835</v>
      </c>
      <c r="U57" s="35"/>
      <c r="V57" s="13"/>
      <c r="W57" s="13"/>
      <c r="X57" s="13"/>
      <c r="Y57" s="13"/>
      <c r="Z57" s="13"/>
      <c r="AA57" s="13"/>
    </row>
    <row r="58" spans="1:27" ht="26.25" x14ac:dyDescent="0.4">
      <c r="A58" s="38">
        <v>31</v>
      </c>
      <c r="B58" s="53" t="s">
        <v>2</v>
      </c>
      <c r="C58" s="54" t="s">
        <v>11</v>
      </c>
      <c r="D58" s="55" t="s">
        <v>30</v>
      </c>
      <c r="E58" s="55" t="s">
        <v>45</v>
      </c>
      <c r="F58" s="41">
        <v>30000</v>
      </c>
      <c r="G58" s="41">
        <v>25</v>
      </c>
      <c r="H58" s="50">
        <f t="shared" si="9"/>
        <v>2127</v>
      </c>
      <c r="I58" s="50">
        <f t="shared" si="17"/>
        <v>912</v>
      </c>
      <c r="J58" s="50">
        <f t="shared" si="18"/>
        <v>2130</v>
      </c>
      <c r="K58" s="50">
        <f t="shared" si="19"/>
        <v>861</v>
      </c>
      <c r="L58" s="41">
        <v>0</v>
      </c>
      <c r="M58" s="50">
        <f t="shared" si="12"/>
        <v>330</v>
      </c>
      <c r="N58" s="50">
        <f t="shared" si="20"/>
        <v>300</v>
      </c>
      <c r="O58" s="50">
        <v>0</v>
      </c>
      <c r="P58" s="42">
        <f t="shared" si="8"/>
        <v>28202</v>
      </c>
      <c r="Q58" s="56" t="s">
        <v>41</v>
      </c>
      <c r="R58" s="57">
        <v>44105</v>
      </c>
      <c r="S58" s="57">
        <v>44652</v>
      </c>
      <c r="T58" s="57">
        <f>S58+182</f>
        <v>44834</v>
      </c>
      <c r="U58" s="35"/>
      <c r="V58" s="13"/>
      <c r="W58" s="13"/>
      <c r="X58" s="13"/>
      <c r="Y58" s="13"/>
      <c r="Z58" s="13"/>
      <c r="AA58" s="13"/>
    </row>
    <row r="59" spans="1:27" ht="26.25" x14ac:dyDescent="0.4">
      <c r="A59" s="38">
        <v>32</v>
      </c>
      <c r="B59" s="53" t="s">
        <v>106</v>
      </c>
      <c r="C59" s="54" t="s">
        <v>108</v>
      </c>
      <c r="D59" s="55" t="s">
        <v>76</v>
      </c>
      <c r="E59" s="55" t="s">
        <v>45</v>
      </c>
      <c r="F59" s="41">
        <v>30000</v>
      </c>
      <c r="G59" s="41">
        <v>25</v>
      </c>
      <c r="H59" s="50">
        <f t="shared" si="9"/>
        <v>2127</v>
      </c>
      <c r="I59" s="50">
        <f t="shared" si="17"/>
        <v>912</v>
      </c>
      <c r="J59" s="50">
        <f t="shared" si="18"/>
        <v>2130</v>
      </c>
      <c r="K59" s="50">
        <f t="shared" si="19"/>
        <v>861</v>
      </c>
      <c r="L59" s="41">
        <v>0</v>
      </c>
      <c r="M59" s="50">
        <f t="shared" si="12"/>
        <v>330</v>
      </c>
      <c r="N59" s="50">
        <f t="shared" si="20"/>
        <v>300</v>
      </c>
      <c r="O59" s="50">
        <v>0</v>
      </c>
      <c r="P59" s="42">
        <f t="shared" si="8"/>
        <v>28202</v>
      </c>
      <c r="Q59" s="56" t="s">
        <v>41</v>
      </c>
      <c r="R59" s="57">
        <v>44713</v>
      </c>
      <c r="S59" s="57" t="s">
        <v>89</v>
      </c>
      <c r="T59" s="57">
        <f>R59+183</f>
        <v>44896</v>
      </c>
      <c r="U59" s="35"/>
      <c r="V59" s="13"/>
      <c r="W59" s="13"/>
      <c r="X59" s="13"/>
      <c r="Y59" s="13"/>
      <c r="Z59" s="13"/>
      <c r="AA59" s="13"/>
    </row>
    <row r="60" spans="1:27" ht="26.25" x14ac:dyDescent="0.4">
      <c r="A60" s="38">
        <v>33</v>
      </c>
      <c r="B60" s="53" t="s">
        <v>107</v>
      </c>
      <c r="C60" s="54" t="s">
        <v>70</v>
      </c>
      <c r="D60" s="55" t="s">
        <v>81</v>
      </c>
      <c r="E60" s="55" t="s">
        <v>45</v>
      </c>
      <c r="F60" s="41">
        <v>30000</v>
      </c>
      <c r="G60" s="41">
        <v>25</v>
      </c>
      <c r="H60" s="50">
        <f t="shared" si="9"/>
        <v>2127</v>
      </c>
      <c r="I60" s="50">
        <f t="shared" si="17"/>
        <v>912</v>
      </c>
      <c r="J60" s="50">
        <f t="shared" si="18"/>
        <v>2130</v>
      </c>
      <c r="K60" s="50">
        <f t="shared" si="19"/>
        <v>861</v>
      </c>
      <c r="L60" s="41">
        <v>0</v>
      </c>
      <c r="M60" s="50">
        <f t="shared" si="12"/>
        <v>330</v>
      </c>
      <c r="N60" s="50">
        <f t="shared" si="20"/>
        <v>300</v>
      </c>
      <c r="O60" s="50">
        <v>0</v>
      </c>
      <c r="P60" s="42">
        <f t="shared" si="8"/>
        <v>28202</v>
      </c>
      <c r="Q60" s="56" t="s">
        <v>40</v>
      </c>
      <c r="R60" s="57">
        <v>44713</v>
      </c>
      <c r="S60" s="57" t="s">
        <v>89</v>
      </c>
      <c r="T60" s="57">
        <f>R60+183</f>
        <v>44896</v>
      </c>
      <c r="U60" s="35"/>
      <c r="V60" s="13"/>
      <c r="W60" s="13"/>
      <c r="X60" s="13"/>
      <c r="Y60" s="13"/>
      <c r="Z60" s="13"/>
      <c r="AA60" s="13"/>
    </row>
    <row r="61" spans="1:27" s="5" customFormat="1" ht="26.25" x14ac:dyDescent="0.4">
      <c r="A61" s="38">
        <v>34</v>
      </c>
      <c r="B61" s="53" t="s">
        <v>64</v>
      </c>
      <c r="C61" s="54" t="s">
        <v>70</v>
      </c>
      <c r="D61" s="55" t="s">
        <v>59</v>
      </c>
      <c r="E61" s="55" t="s">
        <v>45</v>
      </c>
      <c r="F61" s="41">
        <v>25000</v>
      </c>
      <c r="G61" s="41">
        <v>25</v>
      </c>
      <c r="H61" s="50">
        <f t="shared" si="9"/>
        <v>1772.5</v>
      </c>
      <c r="I61" s="50">
        <f t="shared" si="17"/>
        <v>760</v>
      </c>
      <c r="J61" s="50">
        <f t="shared" si="18"/>
        <v>1775</v>
      </c>
      <c r="K61" s="50">
        <f t="shared" si="19"/>
        <v>717.5</v>
      </c>
      <c r="L61" s="41">
        <v>0</v>
      </c>
      <c r="M61" s="50">
        <f t="shared" si="12"/>
        <v>275.00000000000006</v>
      </c>
      <c r="N61" s="50">
        <f t="shared" si="20"/>
        <v>250</v>
      </c>
      <c r="O61" s="50">
        <v>0</v>
      </c>
      <c r="P61" s="42">
        <f t="shared" si="8"/>
        <v>23497.5</v>
      </c>
      <c r="Q61" s="56" t="s">
        <v>40</v>
      </c>
      <c r="R61" s="57">
        <v>44470</v>
      </c>
      <c r="S61" s="57">
        <v>44652</v>
      </c>
      <c r="T61" s="57">
        <v>44661</v>
      </c>
      <c r="U61" s="35"/>
      <c r="V61" s="13"/>
      <c r="W61" s="13"/>
      <c r="X61" s="13"/>
      <c r="Y61" s="13"/>
      <c r="Z61" s="13"/>
      <c r="AA61" s="13"/>
    </row>
    <row r="62" spans="1:27" ht="26.25" x14ac:dyDescent="0.4">
      <c r="A62" s="38">
        <v>35</v>
      </c>
      <c r="B62" s="53" t="s">
        <v>5</v>
      </c>
      <c r="C62" s="54" t="s">
        <v>58</v>
      </c>
      <c r="D62" s="55" t="s">
        <v>30</v>
      </c>
      <c r="E62" s="55" t="s">
        <v>45</v>
      </c>
      <c r="F62" s="41">
        <v>24000</v>
      </c>
      <c r="G62" s="41">
        <v>25</v>
      </c>
      <c r="H62" s="50">
        <f t="shared" si="9"/>
        <v>1701.6</v>
      </c>
      <c r="I62" s="50">
        <f t="shared" si="17"/>
        <v>729.6</v>
      </c>
      <c r="J62" s="50">
        <f t="shared" si="18"/>
        <v>1704</v>
      </c>
      <c r="K62" s="50">
        <f t="shared" si="19"/>
        <v>688.8</v>
      </c>
      <c r="L62" s="41">
        <v>0</v>
      </c>
      <c r="M62" s="50">
        <f t="shared" si="12"/>
        <v>264.00000000000006</v>
      </c>
      <c r="N62" s="50">
        <f t="shared" si="20"/>
        <v>240</v>
      </c>
      <c r="O62" s="50">
        <v>682.54</v>
      </c>
      <c r="P62" s="42">
        <f t="shared" si="8"/>
        <v>21874.06</v>
      </c>
      <c r="Q62" s="56" t="s">
        <v>41</v>
      </c>
      <c r="R62" s="57">
        <v>44105</v>
      </c>
      <c r="S62" s="57">
        <v>44652</v>
      </c>
      <c r="T62" s="57">
        <f>S62+183</f>
        <v>44835</v>
      </c>
      <c r="U62" s="35"/>
      <c r="V62" s="13"/>
      <c r="W62" s="13"/>
      <c r="X62" s="13"/>
      <c r="Y62" s="13"/>
      <c r="Z62" s="13"/>
      <c r="AA62" s="13"/>
    </row>
    <row r="63" spans="1:27" ht="26.25" x14ac:dyDescent="0.4">
      <c r="A63" s="38">
        <v>36</v>
      </c>
      <c r="B63" s="53" t="s">
        <v>10</v>
      </c>
      <c r="C63" s="54" t="s">
        <v>11</v>
      </c>
      <c r="D63" s="55" t="s">
        <v>33</v>
      </c>
      <c r="E63" s="55" t="s">
        <v>45</v>
      </c>
      <c r="F63" s="41">
        <v>23000</v>
      </c>
      <c r="G63" s="41">
        <v>25</v>
      </c>
      <c r="H63" s="50">
        <f t="shared" si="9"/>
        <v>1630.7</v>
      </c>
      <c r="I63" s="50">
        <f t="shared" si="17"/>
        <v>699.2</v>
      </c>
      <c r="J63" s="50">
        <f t="shared" si="18"/>
        <v>1633</v>
      </c>
      <c r="K63" s="50">
        <f t="shared" si="19"/>
        <v>660.1</v>
      </c>
      <c r="L63" s="41">
        <v>0</v>
      </c>
      <c r="M63" s="50">
        <f t="shared" si="12"/>
        <v>253.00000000000003</v>
      </c>
      <c r="N63" s="50">
        <f t="shared" si="20"/>
        <v>230</v>
      </c>
      <c r="O63" s="50">
        <v>0</v>
      </c>
      <c r="P63" s="42">
        <f t="shared" si="8"/>
        <v>21615.7</v>
      </c>
      <c r="Q63" s="56" t="s">
        <v>41</v>
      </c>
      <c r="R63" s="57">
        <v>44117</v>
      </c>
      <c r="S63" s="57">
        <v>44664</v>
      </c>
      <c r="T63" s="57">
        <f>S63+183</f>
        <v>44847</v>
      </c>
      <c r="U63" s="35"/>
      <c r="V63" s="13"/>
      <c r="W63" s="13"/>
      <c r="X63" s="13"/>
      <c r="Y63" s="13"/>
      <c r="Z63" s="13"/>
      <c r="AA63" s="13"/>
    </row>
    <row r="64" spans="1:27" ht="26.25" x14ac:dyDescent="0.4">
      <c r="A64" s="38">
        <v>37</v>
      </c>
      <c r="B64" s="53" t="s">
        <v>3</v>
      </c>
      <c r="C64" s="54" t="s">
        <v>4</v>
      </c>
      <c r="D64" s="55" t="s">
        <v>30</v>
      </c>
      <c r="E64" s="55" t="s">
        <v>45</v>
      </c>
      <c r="F64" s="41">
        <v>20000</v>
      </c>
      <c r="G64" s="41">
        <v>25</v>
      </c>
      <c r="H64" s="50">
        <f t="shared" si="9"/>
        <v>1418</v>
      </c>
      <c r="I64" s="50">
        <f t="shared" si="17"/>
        <v>608</v>
      </c>
      <c r="J64" s="50">
        <f t="shared" si="18"/>
        <v>1420</v>
      </c>
      <c r="K64" s="50">
        <f t="shared" si="19"/>
        <v>574</v>
      </c>
      <c r="L64" s="41">
        <v>0</v>
      </c>
      <c r="M64" s="50">
        <f t="shared" si="12"/>
        <v>220</v>
      </c>
      <c r="N64" s="50">
        <f t="shared" si="20"/>
        <v>200</v>
      </c>
      <c r="O64" s="50">
        <v>682.54</v>
      </c>
      <c r="P64" s="42">
        <f t="shared" si="8"/>
        <v>18110.46</v>
      </c>
      <c r="Q64" s="56" t="s">
        <v>41</v>
      </c>
      <c r="R64" s="57">
        <v>44105</v>
      </c>
      <c r="S64" s="57">
        <v>44652</v>
      </c>
      <c r="T64" s="57">
        <f>S64+183</f>
        <v>44835</v>
      </c>
      <c r="U64" s="35"/>
      <c r="V64" s="13"/>
      <c r="W64" s="13"/>
      <c r="X64" s="13"/>
      <c r="Y64" s="13"/>
      <c r="Z64" s="13"/>
      <c r="AA64" s="13"/>
    </row>
    <row r="65" spans="1:27" ht="26.25" x14ac:dyDescent="0.4">
      <c r="A65" s="38">
        <v>38</v>
      </c>
      <c r="B65" s="53" t="s">
        <v>115</v>
      </c>
      <c r="C65" s="54" t="s">
        <v>116</v>
      </c>
      <c r="D65" s="55" t="s">
        <v>30</v>
      </c>
      <c r="E65" s="55" t="s">
        <v>45</v>
      </c>
      <c r="F65" s="41">
        <v>20000</v>
      </c>
      <c r="G65" s="41">
        <v>25</v>
      </c>
      <c r="H65" s="50">
        <f t="shared" si="9"/>
        <v>1418</v>
      </c>
      <c r="I65" s="50">
        <f t="shared" si="17"/>
        <v>608</v>
      </c>
      <c r="J65" s="50">
        <f t="shared" si="18"/>
        <v>1420</v>
      </c>
      <c r="K65" s="50">
        <f t="shared" si="19"/>
        <v>574</v>
      </c>
      <c r="L65" s="41">
        <v>0</v>
      </c>
      <c r="M65" s="50">
        <f t="shared" si="12"/>
        <v>220</v>
      </c>
      <c r="N65" s="50">
        <f t="shared" si="20"/>
        <v>200</v>
      </c>
      <c r="O65" s="50">
        <v>0</v>
      </c>
      <c r="P65" s="42">
        <f t="shared" si="8"/>
        <v>18793</v>
      </c>
      <c r="Q65" s="56" t="s">
        <v>41</v>
      </c>
      <c r="R65" s="57">
        <v>44743</v>
      </c>
      <c r="S65" s="57" t="s">
        <v>89</v>
      </c>
      <c r="T65" s="57">
        <f>R65+184</f>
        <v>44927</v>
      </c>
      <c r="U65" s="35"/>
      <c r="V65" s="13"/>
      <c r="W65" s="13"/>
      <c r="X65" s="13"/>
      <c r="Y65" s="13"/>
      <c r="Z65" s="13"/>
      <c r="AA65" s="13"/>
    </row>
    <row r="66" spans="1:27" ht="26.25" x14ac:dyDescent="0.4">
      <c r="A66" s="4"/>
      <c r="B66" s="53"/>
      <c r="C66" s="54"/>
      <c r="D66" s="55"/>
      <c r="E66" s="55"/>
      <c r="F66" s="41"/>
      <c r="G66" s="41"/>
      <c r="H66" s="50"/>
      <c r="I66" s="50"/>
      <c r="J66" s="50"/>
      <c r="K66" s="50"/>
      <c r="L66" s="41"/>
      <c r="M66" s="50"/>
      <c r="N66" s="50"/>
      <c r="O66" s="50"/>
      <c r="P66" s="50"/>
      <c r="Q66" s="56"/>
      <c r="R66" s="56"/>
      <c r="S66" s="56"/>
      <c r="T66" s="56"/>
      <c r="U66" s="35"/>
      <c r="V66" s="13"/>
      <c r="W66" s="13"/>
      <c r="X66" s="13"/>
      <c r="Y66" s="13"/>
      <c r="Z66" s="13"/>
      <c r="AA66" s="13"/>
    </row>
    <row r="67" spans="1:27" ht="26.25" x14ac:dyDescent="0.4">
      <c r="A67" s="4"/>
      <c r="B67" s="61" t="s">
        <v>13</v>
      </c>
      <c r="C67" s="62"/>
      <c r="D67" s="62"/>
      <c r="E67" s="62"/>
      <c r="F67" s="50">
        <f t="shared" ref="F67:P67" si="21">SUM(F28:F65)</f>
        <v>2124000</v>
      </c>
      <c r="G67" s="50">
        <f t="shared" si="21"/>
        <v>950</v>
      </c>
      <c r="H67" s="50">
        <f t="shared" si="21"/>
        <v>150591.6</v>
      </c>
      <c r="I67" s="50">
        <f t="shared" si="21"/>
        <v>64569.599999999999</v>
      </c>
      <c r="J67" s="50">
        <f t="shared" si="21"/>
        <v>150804</v>
      </c>
      <c r="K67" s="50">
        <f t="shared" si="21"/>
        <v>60958.799999999996</v>
      </c>
      <c r="L67" s="50">
        <f t="shared" si="21"/>
        <v>141374.52999999997</v>
      </c>
      <c r="M67" s="50">
        <f t="shared" si="21"/>
        <v>19675.699999999997</v>
      </c>
      <c r="N67" s="50">
        <f t="shared" si="21"/>
        <v>21240</v>
      </c>
      <c r="O67" s="50">
        <f t="shared" si="21"/>
        <v>25276.900000000005</v>
      </c>
      <c r="P67" s="50">
        <f t="shared" si="21"/>
        <v>1830870.17</v>
      </c>
      <c r="Q67" s="38"/>
      <c r="R67" s="63"/>
      <c r="S67" s="63"/>
      <c r="T67" s="63"/>
      <c r="U67" s="4"/>
    </row>
    <row r="68" spans="1:27" ht="15.75" x14ac:dyDescent="0.2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7" ht="15.75" x14ac:dyDescent="0.2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7" ht="15.75" x14ac:dyDescent="0.2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7" ht="15.75" x14ac:dyDescent="0.2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7" ht="15.75" x14ac:dyDescent="0.2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9"/>
      <c r="Q72" s="19"/>
      <c r="R72" s="18"/>
      <c r="S72" s="18"/>
      <c r="T72" s="18"/>
      <c r="U72" s="18"/>
    </row>
    <row r="73" spans="1:27" ht="15.75" x14ac:dyDescent="0.2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0"/>
      <c r="Q73" s="21"/>
      <c r="R73" s="22"/>
      <c r="S73" s="23"/>
      <c r="T73" s="23"/>
      <c r="U73" s="18"/>
    </row>
    <row r="74" spans="1:27" ht="15.75" x14ac:dyDescent="0.25">
      <c r="B74" s="24"/>
      <c r="C74" s="18"/>
      <c r="D74" s="18"/>
      <c r="E74" s="18"/>
      <c r="F74" s="65"/>
      <c r="G74" s="65"/>
      <c r="H74" s="65"/>
      <c r="I74" s="18"/>
      <c r="J74" s="18"/>
      <c r="K74" s="18"/>
      <c r="L74" s="18"/>
      <c r="M74" s="18"/>
      <c r="N74" s="18"/>
      <c r="O74" s="18"/>
      <c r="P74" s="18"/>
      <c r="Q74" s="25"/>
      <c r="R74" s="22"/>
      <c r="S74" s="22"/>
      <c r="T74" s="22"/>
      <c r="U74" s="18"/>
    </row>
    <row r="75" spans="1:27" ht="15.75" x14ac:dyDescent="0.25">
      <c r="B75" s="26"/>
      <c r="C75" s="18"/>
      <c r="D75" s="18"/>
      <c r="E75" s="27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20"/>
      <c r="Q75" s="17"/>
      <c r="R75" s="22"/>
      <c r="S75" s="22"/>
      <c r="T75" s="22"/>
      <c r="U75" s="18"/>
    </row>
    <row r="76" spans="1:27" ht="15.75" x14ac:dyDescent="0.25">
      <c r="B76" s="17"/>
      <c r="C76" s="18"/>
      <c r="D76" s="18"/>
      <c r="E76" s="2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29"/>
      <c r="R76" s="30"/>
      <c r="S76" s="30"/>
      <c r="T76" s="30"/>
      <c r="U76" s="18"/>
    </row>
    <row r="77" spans="1:27" ht="15.75" x14ac:dyDescent="0.25">
      <c r="B77" s="18"/>
      <c r="C77" s="18"/>
      <c r="D77" s="18"/>
      <c r="E77" s="2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29"/>
      <c r="R77" s="18"/>
      <c r="S77" s="18"/>
      <c r="T77" s="18"/>
      <c r="U77" s="18"/>
    </row>
    <row r="78" spans="1:27" ht="15.75" x14ac:dyDescent="0.25">
      <c r="B78" s="31"/>
      <c r="C78" s="31"/>
      <c r="D78" s="26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29"/>
      <c r="R78" s="18"/>
      <c r="S78" s="18"/>
      <c r="T78" s="18"/>
      <c r="U78" s="18"/>
    </row>
    <row r="79" spans="1:27" ht="15.75" x14ac:dyDescent="0.25">
      <c r="B79" s="17"/>
      <c r="C79" s="17"/>
      <c r="D79" s="17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7"/>
      <c r="R79" s="18"/>
      <c r="S79" s="18"/>
      <c r="T79" s="18"/>
      <c r="U79" s="18"/>
    </row>
    <row r="80" spans="1:27" ht="15.75" x14ac:dyDescent="0.25">
      <c r="B80" s="17"/>
      <c r="C80" s="17"/>
      <c r="D80" s="18"/>
      <c r="E80" s="18"/>
      <c r="F80" s="18"/>
      <c r="K80" s="18"/>
      <c r="L80" s="18"/>
      <c r="M80" s="18"/>
      <c r="N80" s="18"/>
      <c r="O80" s="18"/>
      <c r="P80" s="18"/>
      <c r="Q80" s="17"/>
      <c r="R80" s="18"/>
      <c r="S80" s="18"/>
      <c r="T80" s="18"/>
      <c r="U80" s="18"/>
    </row>
    <row r="81" spans="2:21" ht="15.75" x14ac:dyDescent="0.25">
      <c r="B81" s="18"/>
      <c r="C81" s="18"/>
      <c r="D81" s="18"/>
      <c r="E81" s="18"/>
      <c r="F81" s="18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18"/>
    </row>
    <row r="82" spans="2:21" ht="15.75" x14ac:dyDescent="0.25">
      <c r="B82" s="18"/>
      <c r="C82" s="18"/>
      <c r="D82" s="33"/>
      <c r="E82" s="33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 ht="15.75" x14ac:dyDescent="0.2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2:21" ht="15.75" x14ac:dyDescent="0.2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2:21" ht="15.75" x14ac:dyDescent="0.2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2:21" ht="15.75" x14ac:dyDescent="0.2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2:21" ht="15.75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2:21" ht="15.75" x14ac:dyDescent="0.2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2:21" ht="15.75" x14ac:dyDescent="0.25">
      <c r="B89" s="18"/>
      <c r="C89" s="18"/>
      <c r="D89" s="18"/>
      <c r="E89" s="18"/>
      <c r="F89" s="18"/>
      <c r="G89" s="65" t="s">
        <v>103</v>
      </c>
      <c r="H89" s="65"/>
      <c r="I89" s="65"/>
      <c r="J89" s="65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2:21" ht="15.75" x14ac:dyDescent="0.25">
      <c r="B90" s="18"/>
      <c r="C90" s="18"/>
      <c r="D90" s="18"/>
      <c r="E90" s="18"/>
      <c r="F90" s="18"/>
      <c r="G90" s="64" t="s">
        <v>104</v>
      </c>
      <c r="H90" s="64"/>
      <c r="I90" s="64"/>
      <c r="J90" s="64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2:21" ht="15.75" x14ac:dyDescent="0.2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2:21" ht="15.75" x14ac:dyDescent="0.2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2:21" ht="15.75" x14ac:dyDescent="0.2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90:J90"/>
    <mergeCell ref="G89:J89"/>
    <mergeCell ref="S26:S27"/>
    <mergeCell ref="T26:T27"/>
    <mergeCell ref="F74:H74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FF3FD5-A25E-4CE7-A574-5FCD3A053472}"/>
</file>

<file path=customXml/itemProps2.xml><?xml version="1.0" encoding="utf-8"?>
<ds:datastoreItem xmlns:ds="http://schemas.openxmlformats.org/officeDocument/2006/customXml" ds:itemID="{D59C02CC-F04C-482B-A891-EDF508510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Administrator</cp:lastModifiedBy>
  <cp:lastPrinted>2022-07-18T15:32:03Z</cp:lastPrinted>
  <dcterms:created xsi:type="dcterms:W3CDTF">2021-02-24T17:51:00Z</dcterms:created>
  <dcterms:modified xsi:type="dcterms:W3CDTF">2022-08-10T14:22:43Z</dcterms:modified>
</cp:coreProperties>
</file>