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2022\PORTAL MAYO\RRHH\"/>
    </mc:Choice>
  </mc:AlternateContent>
  <xr:revisionPtr revIDLastSave="0" documentId="13_ncr:1_{674A8E04-5AD1-4510-B997-87310401EC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Hoja1!$A$1:$T$73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" i="1" l="1"/>
  <c r="F50" i="1"/>
  <c r="E50" i="1"/>
  <c r="N50" i="1"/>
  <c r="K50" i="1"/>
  <c r="G34" i="1"/>
  <c r="H34" i="1"/>
  <c r="I34" i="1"/>
  <c r="J34" i="1"/>
  <c r="L34" i="1"/>
  <c r="M34" i="1"/>
  <c r="G36" i="1"/>
  <c r="H36" i="1"/>
  <c r="I36" i="1"/>
  <c r="J36" i="1"/>
  <c r="L36" i="1"/>
  <c r="M36" i="1"/>
  <c r="L30" i="1"/>
  <c r="S30" i="1"/>
  <c r="G30" i="1"/>
  <c r="H30" i="1"/>
  <c r="I30" i="1"/>
  <c r="J30" i="1"/>
  <c r="M30" i="1"/>
  <c r="S23" i="1"/>
  <c r="G23" i="1"/>
  <c r="H23" i="1"/>
  <c r="I23" i="1"/>
  <c r="J23" i="1"/>
  <c r="M23" i="1"/>
  <c r="S21" i="1"/>
  <c r="S22" i="1"/>
  <c r="G22" i="1"/>
  <c r="H22" i="1"/>
  <c r="I22" i="1"/>
  <c r="J22" i="1"/>
  <c r="M22" i="1"/>
  <c r="G21" i="1"/>
  <c r="H21" i="1"/>
  <c r="I21" i="1"/>
  <c r="J21" i="1"/>
  <c r="M21" i="1"/>
  <c r="S20" i="1"/>
  <c r="G20" i="1"/>
  <c r="H20" i="1"/>
  <c r="I20" i="1"/>
  <c r="J20" i="1"/>
  <c r="M20" i="1"/>
  <c r="S15" i="1"/>
  <c r="G15" i="1"/>
  <c r="M15" i="1"/>
  <c r="J15" i="1"/>
  <c r="I15" i="1"/>
  <c r="H15" i="1"/>
  <c r="S42" i="1"/>
  <c r="S40" i="1"/>
  <c r="S39" i="1"/>
  <c r="S25" i="1"/>
  <c r="S19" i="1"/>
  <c r="S17" i="1"/>
  <c r="S46" i="1"/>
  <c r="S48" i="1"/>
  <c r="S43" i="1"/>
  <c r="S33" i="1"/>
  <c r="S31" i="1"/>
  <c r="S28" i="1"/>
  <c r="S29" i="1"/>
  <c r="S27" i="1"/>
  <c r="S37" i="1"/>
  <c r="S35" i="1"/>
  <c r="S16" i="1"/>
  <c r="S26" i="1"/>
  <c r="S24" i="1"/>
  <c r="S44" i="1"/>
  <c r="S18" i="1"/>
  <c r="L32" i="1"/>
  <c r="L33" i="1"/>
  <c r="L35" i="1"/>
  <c r="L37" i="1"/>
  <c r="L38" i="1"/>
  <c r="L39" i="1"/>
  <c r="L40" i="1"/>
  <c r="L41" i="1"/>
  <c r="L42" i="1"/>
  <c r="L43" i="1"/>
  <c r="L44" i="1"/>
  <c r="L45" i="1"/>
  <c r="L46" i="1"/>
  <c r="L47" i="1"/>
  <c r="L48" i="1"/>
  <c r="G17" i="1"/>
  <c r="G18" i="1"/>
  <c r="G19" i="1"/>
  <c r="G24" i="1"/>
  <c r="G25" i="1"/>
  <c r="G26" i="1"/>
  <c r="G27" i="1"/>
  <c r="G28" i="1"/>
  <c r="G29" i="1"/>
  <c r="G31" i="1"/>
  <c r="G32" i="1"/>
  <c r="G33" i="1"/>
  <c r="G35" i="1"/>
  <c r="G37" i="1"/>
  <c r="G38" i="1"/>
  <c r="G39" i="1"/>
  <c r="G40" i="1"/>
  <c r="G41" i="1"/>
  <c r="G42" i="1"/>
  <c r="G43" i="1"/>
  <c r="G44" i="1"/>
  <c r="G46" i="1"/>
  <c r="G47" i="1"/>
  <c r="G48" i="1"/>
  <c r="H28" i="1"/>
  <c r="I28" i="1"/>
  <c r="J28" i="1"/>
  <c r="M28" i="1"/>
  <c r="H38" i="1"/>
  <c r="I38" i="1"/>
  <c r="J38" i="1"/>
  <c r="M38" i="1"/>
  <c r="H41" i="1"/>
  <c r="I41" i="1"/>
  <c r="J41" i="1"/>
  <c r="M41" i="1"/>
  <c r="H33" i="1"/>
  <c r="I33" i="1"/>
  <c r="J33" i="1"/>
  <c r="M33" i="1"/>
  <c r="H27" i="1"/>
  <c r="I27" i="1"/>
  <c r="J27" i="1"/>
  <c r="M27" i="1"/>
  <c r="H43" i="1"/>
  <c r="I43" i="1"/>
  <c r="J43" i="1"/>
  <c r="M43" i="1"/>
  <c r="I45" i="1"/>
  <c r="J45" i="1"/>
  <c r="M45" i="1"/>
  <c r="H29" i="1"/>
  <c r="I29" i="1"/>
  <c r="J29" i="1"/>
  <c r="M29" i="1"/>
  <c r="H31" i="1"/>
  <c r="I31" i="1"/>
  <c r="J31" i="1"/>
  <c r="M31" i="1"/>
  <c r="M16" i="1"/>
  <c r="M44" i="1"/>
  <c r="M24" i="1"/>
  <c r="M48" i="1"/>
  <c r="M46" i="1"/>
  <c r="M35" i="1"/>
  <c r="M47" i="1"/>
  <c r="M37" i="1"/>
  <c r="M39" i="1"/>
  <c r="M18" i="1"/>
  <c r="M40" i="1"/>
  <c r="M25" i="1"/>
  <c r="M19" i="1"/>
  <c r="M42" i="1"/>
  <c r="M17" i="1"/>
  <c r="M26" i="1"/>
  <c r="M32" i="1"/>
  <c r="H26" i="1"/>
  <c r="I26" i="1"/>
  <c r="J26" i="1"/>
  <c r="J16" i="1"/>
  <c r="J44" i="1"/>
  <c r="J24" i="1"/>
  <c r="J48" i="1"/>
  <c r="J46" i="1"/>
  <c r="J35" i="1"/>
  <c r="J47" i="1"/>
  <c r="J37" i="1"/>
  <c r="J39" i="1"/>
  <c r="J18" i="1"/>
  <c r="J40" i="1"/>
  <c r="J25" i="1"/>
  <c r="J19" i="1"/>
  <c r="J42" i="1"/>
  <c r="J17" i="1"/>
  <c r="J32" i="1"/>
  <c r="I16" i="1"/>
  <c r="I44" i="1"/>
  <c r="I24" i="1"/>
  <c r="I48" i="1"/>
  <c r="I46" i="1"/>
  <c r="I35" i="1"/>
  <c r="I47" i="1"/>
  <c r="I37" i="1"/>
  <c r="I39" i="1"/>
  <c r="I18" i="1"/>
  <c r="I40" i="1"/>
  <c r="I25" i="1"/>
  <c r="I19" i="1"/>
  <c r="I42" i="1"/>
  <c r="I17" i="1"/>
  <c r="I32" i="1"/>
  <c r="G16" i="1"/>
  <c r="H16" i="1"/>
  <c r="H44" i="1"/>
  <c r="O44" i="1" s="1"/>
  <c r="H24" i="1"/>
  <c r="H48" i="1"/>
  <c r="H46" i="1"/>
  <c r="O46" i="1" s="1"/>
  <c r="H35" i="1"/>
  <c r="O35" i="1" s="1"/>
  <c r="H47" i="1"/>
  <c r="O47" i="1" s="1"/>
  <c r="H37" i="1"/>
  <c r="H39" i="1"/>
  <c r="O39" i="1" s="1"/>
  <c r="H18" i="1"/>
  <c r="O18" i="1" s="1"/>
  <c r="H40" i="1"/>
  <c r="H25" i="1"/>
  <c r="H19" i="1"/>
  <c r="O19" i="1" s="1"/>
  <c r="H42" i="1"/>
  <c r="O42" i="1" s="1"/>
  <c r="H17" i="1"/>
  <c r="O17" i="1" s="1"/>
  <c r="H32" i="1"/>
  <c r="O25" i="1" l="1"/>
  <c r="O48" i="1"/>
  <c r="O40" i="1"/>
  <c r="O24" i="1"/>
  <c r="O32" i="1"/>
  <c r="O37" i="1"/>
  <c r="O15" i="1"/>
  <c r="H50" i="1"/>
  <c r="I50" i="1"/>
  <c r="J50" i="1"/>
  <c r="M50" i="1"/>
  <c r="G50" i="1"/>
  <c r="L50" i="1"/>
  <c r="O36" i="1"/>
  <c r="O34" i="1"/>
  <c r="O30" i="1"/>
  <c r="O23" i="1"/>
  <c r="O21" i="1"/>
  <c r="O22" i="1"/>
  <c r="O20" i="1"/>
  <c r="O16" i="1"/>
  <c r="O26" i="1"/>
  <c r="O31" i="1"/>
  <c r="O29" i="1"/>
  <c r="O45" i="1"/>
  <c r="O43" i="1"/>
  <c r="O27" i="1"/>
  <c r="O33" i="1"/>
  <c r="O41" i="1"/>
  <c r="O38" i="1"/>
  <c r="O28" i="1"/>
  <c r="O50" i="1" l="1"/>
</calcChain>
</file>

<file path=xl/sharedStrings.xml><?xml version="1.0" encoding="utf-8"?>
<sst xmlns="http://schemas.openxmlformats.org/spreadsheetml/2006/main" count="204" uniqueCount="112">
  <si>
    <t>EMPLEADOS</t>
  </si>
  <si>
    <t>PAMELA MARGARITA MOYA BRITO</t>
  </si>
  <si>
    <t>CARLOS CRISTO ALCANTARA</t>
  </si>
  <si>
    <t>CELIA FRESANNA FERNANDEZ GARCIA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</si>
  <si>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</si>
  <si>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</si>
  <si>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</si>
  <si>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</si>
  <si>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TECNICO DE RECURSOS HUMANOS</t>
  </si>
  <si>
    <t>YEFRY REYNALDO ISABEL PUELLO</t>
  </si>
  <si>
    <t>SOPORTE TECNICO</t>
  </si>
  <si>
    <t>CESAR SALVADOR DE LA PAZ JIMENEZ</t>
  </si>
  <si>
    <t xml:space="preserve">CHOFER </t>
  </si>
  <si>
    <t>DORIS IRACEMA GUERRERO SALAZAR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</si>
  <si>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</si>
  <si>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</si>
  <si>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</si>
  <si>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</si>
  <si>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</si>
  <si>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</si>
  <si>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</si>
  <si>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</si>
  <si>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JEREMY JIMENEZ OLIVERO</t>
  </si>
  <si>
    <t>JAVIER CORDERO OZORIA</t>
  </si>
  <si>
    <t>TECNICO DE PLANIFICACION</t>
  </si>
  <si>
    <t>COORDINADOR DE PROYECTOS</t>
  </si>
  <si>
    <t>OFICIAL DE ACCESO A LA INFORMACION</t>
  </si>
  <si>
    <t>GESTOR DE REDES SOCIALES</t>
  </si>
  <si>
    <t>ASESOR JURIDICO</t>
  </si>
  <si>
    <t>DIVISION DE IT</t>
  </si>
  <si>
    <t>SERVICIOS GENERALES</t>
  </si>
  <si>
    <t>DEPTO. JURIDICO</t>
  </si>
  <si>
    <t>DIVISION DE RECURSOS HUMANOS</t>
  </si>
  <si>
    <t>PRESIDENCIA</t>
  </si>
  <si>
    <t>PLANIFICACION Y DESARROLLO</t>
  </si>
  <si>
    <t>ACCESO A LA INFORMACION</t>
  </si>
  <si>
    <t>JUAN MIGUEL FRIAS GOMEZ</t>
  </si>
  <si>
    <t>ANALISTA DE PRESUPUESTO</t>
  </si>
  <si>
    <t xml:space="preserve">ADMINISTRADOR DE BASE DE DATOS </t>
  </si>
  <si>
    <t>ANALISTA DE COMPRAS Y CONTRATACIONES</t>
  </si>
  <si>
    <t>F</t>
  </si>
  <si>
    <t>M</t>
  </si>
  <si>
    <t>ASISTENTE EJECUTIVA</t>
  </si>
  <si>
    <t>ANALISTA LEGAL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</si>
  <si>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</si>
  <si>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</si>
  <si>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</si>
  <si>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</si>
  <si>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</si>
  <si>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</si>
  <si>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</si>
  <si>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</si>
  <si>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</si>
  <si>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</si>
  <si>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</si>
  <si>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</si>
  <si>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</si>
  <si>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</si>
  <si>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</si>
  <si>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</si>
  <si>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</si>
  <si>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</si>
  <si>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</si>
  <si>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YESENIA NICAURIS RUIZ PEREZ</t>
  </si>
  <si>
    <t>LISBET ALTAGRACIA BERROA</t>
  </si>
  <si>
    <t>ELDON MIGUEL RODRIGUEZ RODRIGUEZ</t>
  </si>
  <si>
    <t>CRISTINA FRANCHESCA BRITO ALMONTE</t>
  </si>
  <si>
    <t>CAMILA FELIZ BACHA</t>
  </si>
  <si>
    <t>JUAN CARLOS Martínez CORDERO</t>
  </si>
  <si>
    <t>MARIA ORALIS MOLINA MORILLO</t>
  </si>
  <si>
    <t>COORD. DE RECURSOS HUMANOS</t>
  </si>
  <si>
    <t>SECRETARIA</t>
  </si>
  <si>
    <t>AUXILIAR DE ALMACEN Y SUMINISTRO</t>
  </si>
  <si>
    <t>COORD. DE COMUNICACIONES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</si>
  <si>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</si>
  <si>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</si>
  <si>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</si>
  <si>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</si>
  <si>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</si>
  <si>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</si>
  <si>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</si>
  <si>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 DE RECURSOS HUMANOS</t>
  </si>
  <si>
    <t>UNIDAD DE COMPRAS Y CONTRATACIONES</t>
  </si>
  <si>
    <t>DIRECCION TECNICA PORTUARIO</t>
  </si>
  <si>
    <t>DIR. TECNICO PORTUARIO</t>
  </si>
  <si>
    <t xml:space="preserve">FECHA CONTRATO </t>
  </si>
  <si>
    <t>ULTIMA RENOVACION</t>
  </si>
  <si>
    <t>FIN DE CONTRATO</t>
  </si>
  <si>
    <t>MATEO  TERRERO RAMIREZ</t>
  </si>
  <si>
    <t xml:space="preserve">ENCARGADO DE PROYECTOS </t>
  </si>
  <si>
    <t xml:space="preserve">PROYECTO DE VIDEO VIGILANCIA Y SEGURIDAD DE LOS PUERTOS </t>
  </si>
  <si>
    <t>-</t>
  </si>
  <si>
    <t>JOCELINE MICHELLE GAZON BIERD</t>
  </si>
  <si>
    <t>ENCARGADA DE PROYECTOS</t>
  </si>
  <si>
    <t>PROYECTO DE INFRAESTRUCTURA Y SALUBRIDAD DE LOS PUERTOS NACIONALES</t>
  </si>
  <si>
    <t>KARLA MARIA ALVAREZ AZAR</t>
  </si>
  <si>
    <t>INGENIERO DE PROYECTO</t>
  </si>
  <si>
    <t>ERNESTO ALBERTO DIAZ GONZALEZ</t>
  </si>
  <si>
    <t>COORDINADOR PUERTO I</t>
  </si>
  <si>
    <t xml:space="preserve">FLORY PERLA DE LOS SANTOS BAUTISTA </t>
  </si>
  <si>
    <t>COORDINADORA PUERTO II</t>
  </si>
  <si>
    <t>JORGE GUILLERMO DOMINGUEZ MICHELEN</t>
  </si>
  <si>
    <t>ABOGADO I</t>
  </si>
  <si>
    <t>YANIRA ALTAGRACIA DOMINGUEZ MICHELEN</t>
  </si>
  <si>
    <t>FOTOGRAFA</t>
  </si>
  <si>
    <t>MAYO-2022</t>
  </si>
  <si>
    <t>CARTA COMPROMISO</t>
  </si>
  <si>
    <t>COORDINADOR DE RR. HH.</t>
  </si>
  <si>
    <t>YADERLY MIGUELINA MARTÍNEZ MARTÍNEZ</t>
  </si>
  <si>
    <t>LUIS EDWARD FERRERAS MÉNDEZ</t>
  </si>
  <si>
    <t>1/10/022</t>
  </si>
  <si>
    <t>LIC. YESENIA N. RUIZ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</si>
</sst>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4" fontId="3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/>
    <xf numFmtId="0" fontId="8" fillId="0" borderId="0" xfId="0" applyFont="1" applyAlignment="1">
      <alignment vertical="center"/>
    </xf>
    <xf numFmtId="0" fontId="0" fillId="8" borderId="0" xfId="0" applyFill="1"/>
    <xf numFmtId="0" fontId="7" fillId="0" borderId="0" xfId="0" applyFont="1" applyFill="1" applyBorder="1"/>
    <xf numFmtId="0" fontId="9" fillId="0" borderId="0" xfId="0" applyFont="1" applyFill="1" applyBorder="1" applyAlignment="1"/>
    <xf numFmtId="4" fontId="7" fillId="0" borderId="0" xfId="0" applyNumberFormat="1" applyFont="1" applyFill="1" applyBorder="1"/>
    <xf numFmtId="0" fontId="9" fillId="0" borderId="0" xfId="0" applyFont="1" applyFill="1" applyBorder="1" applyAlignment="1">
      <alignment horizontal="center" vertical="center"/>
    </xf>
    <xf numFmtId="43" fontId="7" fillId="0" borderId="0" xfId="1" applyFont="1" applyFill="1" applyBorder="1"/>
    <xf numFmtId="0" fontId="10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14" fontId="7" fillId="0" borderId="0" xfId="0" applyNumberFormat="1" applyFont="1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4" fontId="7" fillId="0" borderId="0" xfId="0" applyNumberFormat="1" applyFont="1"/>
    <xf numFmtId="49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2" applyFont="1" applyBorder="1" applyAlignment="1">
      <alignment horizontal="left"/>
    </xf>
    <xf numFmtId="164" fontId="13" fillId="0" borderId="1" xfId="2" applyNumberFormat="1" applyFont="1" applyBorder="1" applyAlignment="1">
      <alignment horizontal="left" vertical="center"/>
    </xf>
    <xf numFmtId="4" fontId="14" fillId="0" borderId="1" xfId="3" applyNumberFormat="1" applyFont="1" applyFill="1" applyBorder="1" applyAlignment="1">
      <alignment horizontal="right"/>
    </xf>
    <xf numFmtId="4" fontId="15" fillId="0" borderId="1" xfId="0" applyNumberFormat="1" applyFont="1" applyBorder="1"/>
    <xf numFmtId="0" fontId="16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/>
    <xf numFmtId="0" fontId="13" fillId="0" borderId="1" xfId="2" applyFont="1" applyFill="1" applyBorder="1" applyAlignment="1">
      <alignment horizontal="left"/>
    </xf>
    <xf numFmtId="0" fontId="13" fillId="0" borderId="1" xfId="2" applyNumberFormat="1" applyFont="1" applyFill="1" applyBorder="1" applyAlignment="1">
      <alignment horizontal="left"/>
    </xf>
    <xf numFmtId="164" fontId="13" fillId="0" borderId="1" xfId="2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0" fontId="13" fillId="0" borderId="1" xfId="2" applyFont="1" applyBorder="1"/>
    <xf numFmtId="0" fontId="13" fillId="0" borderId="1" xfId="2" applyFont="1" applyFill="1" applyBorder="1" applyAlignment="1">
      <alignment horizontal="left" vertical="center"/>
    </xf>
    <xf numFmtId="164" fontId="13" fillId="0" borderId="1" xfId="2" applyNumberFormat="1" applyFont="1" applyBorder="1"/>
    <xf numFmtId="0" fontId="16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6" fillId="0" borderId="1" xfId="0" applyNumberFormat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horizontal="center" vertical="center" wrapText="1"/>
    </xf>
    <xf numFmtId="4" fontId="11" fillId="2" borderId="1" xfId="2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4" fontId="12" fillId="7" borderId="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412754</xdr:colOff>
      <xdr:row>50</xdr:row>
      <xdr:rowOff>185033</xdr:rowOff>
    </xdr:from>
    <xdr:to>
      <xdr:col>8</xdr:col>
      <xdr:colOff>880960</xdr:colOff>
      <xdr:row>58</xdr:row>
      <xdr:rowOff>287783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F204BE-980C-4FB8-A409-679DA3EA8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61504" y="18250783"/>
          <a:ext cx="1817581" cy="2484000"/>
        </a:xfrm>
        <a:prstGeom prst="rect">
          <a:avLst/>
        </a:prstGeom>
      </xdr:spPr>
    </xdr:pic>
    <xdr:clientData/>
  </xdr:twoCellAnchor>
  <xdr:twoCellAnchor editAs="oneCell">
    <xdr:from>
      <xdr:col>9</xdr:col>
      <xdr:colOff>247308</xdr:colOff>
      <xdr:row>50</xdr:row>
      <xdr:rowOff>97531</xdr:rowOff>
    </xdr:from>
    <xdr:to>
      <xdr:col>11</xdr:col>
      <xdr:colOff>794182</xdr:colOff>
      <xdr:row>61</xdr:row>
      <xdr:rowOff>100156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348BE6-F236-458B-8F43-7745881FE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4808" y="18163281"/>
          <a:ext cx="3166249" cy="338400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6096000</xdr:colOff>
      <xdr:row>1</xdr:row>
      <xdr:rowOff>0</xdr:rowOff>
    </xdr:from>
    <xdr:to>
      <xdr:col>10</xdr:col>
      <xdr:colOff>201612</xdr:colOff>
      <xdr:row>9</xdr:row>
      <xdr:rowOff>1695450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239875" y="333375"/>
          <a:ext cx="11798300" cy="436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T65"/>
  <sheetViews>
    <sheetView tabSelected="1" view="pageBreakPreview" zoomScale="40" zoomScaleNormal="91" zoomScaleSheetLayoutView="40" workbookViewId="0">
      <selection activeCell="A11" sqref="A11:S50"/>
    </sheetView>
  </sheetViews>
  <sheetFormatPr baseColWidth="10" defaultRowHeight="15" x14ac:dyDescent="0.25"/>
  <cols>
    <col min="1" max="1" width="61" customWidth="1"/>
    <col min="2" max="2" width="61.140625" customWidth="1"/>
    <col min="3" max="3" width="106" customWidth="1"/>
    <col min="4" max="4" width="34.28515625" customWidth="1"/>
    <col min="5" max="5" width="23.85546875" customWidth="1"/>
    <col min="6" max="6" width="17.5703125" customWidth="1"/>
    <col min="7" max="7" width="22.42578125" customWidth="1"/>
    <col min="8" max="9" width="20.140625" customWidth="1"/>
    <col min="10" max="10" width="21.140625" customWidth="1"/>
    <col min="11" max="11" width="18" customWidth="1"/>
    <col min="12" max="12" width="17.5703125" customWidth="1"/>
    <col min="13" max="13" width="19.140625" customWidth="1"/>
    <col min="14" max="14" width="20.5703125" customWidth="1"/>
    <col min="15" max="15" width="23.7109375" customWidth="1"/>
    <col min="16" max="16" width="17.140625" bestFit="1" customWidth="1"/>
    <col min="17" max="17" width="22.5703125" customWidth="1"/>
    <col min="18" max="18" width="27.28515625" customWidth="1"/>
    <col min="19" max="19" width="26.140625" customWidth="1"/>
  </cols>
  <sheetData>
    <row r="1" spans="1:150" ht="26.2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150" ht="26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150" ht="26.2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150" ht="26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150" ht="26.2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150" ht="26.2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150" ht="26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150" ht="26.2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150" ht="26.2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150" ht="159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150" ht="44.25" customHeight="1" x14ac:dyDescent="0.25">
      <c r="A11" s="27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9"/>
      <c r="U11" s="19"/>
      <c r="V11" s="19"/>
      <c r="W11" s="19"/>
      <c r="X11" s="19"/>
      <c r="Y11" s="19"/>
      <c r="Z11" s="19"/>
    </row>
    <row r="12" spans="1:150" ht="51" customHeight="1" x14ac:dyDescent="0.25">
      <c r="A12" s="23" t="s">
        <v>105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9"/>
      <c r="U12" s="19"/>
      <c r="V12" s="19"/>
      <c r="W12" s="19"/>
      <c r="X12" s="19"/>
      <c r="Y12" s="19"/>
      <c r="Z12" s="19"/>
    </row>
    <row r="13" spans="1:150" s="49" customFormat="1" ht="28.5" x14ac:dyDescent="0.25">
      <c r="A13" s="51" t="s">
        <v>0</v>
      </c>
      <c r="B13" s="52" t="s">
        <v>44</v>
      </c>
      <c r="C13" s="52" t="s">
        <v>18</v>
      </c>
      <c r="D13" s="52" t="s">
        <v>45</v>
      </c>
      <c r="E13" s="53" t="s">
        <v>47</v>
      </c>
      <c r="F13" s="53" t="s">
        <v>57</v>
      </c>
      <c r="G13" s="54" t="s">
        <v>49</v>
      </c>
      <c r="H13" s="54"/>
      <c r="I13" s="55" t="s">
        <v>50</v>
      </c>
      <c r="J13" s="55"/>
      <c r="K13" s="56" t="s">
        <v>51</v>
      </c>
      <c r="L13" s="57" t="s">
        <v>56</v>
      </c>
      <c r="M13" s="57" t="s">
        <v>55</v>
      </c>
      <c r="N13" s="57" t="s">
        <v>53</v>
      </c>
      <c r="O13" s="57" t="s">
        <v>54</v>
      </c>
      <c r="P13" s="47" t="s">
        <v>48</v>
      </c>
      <c r="Q13" s="47" t="s">
        <v>85</v>
      </c>
      <c r="R13" s="47" t="s">
        <v>86</v>
      </c>
      <c r="S13" s="47" t="s">
        <v>87</v>
      </c>
      <c r="T13" s="48"/>
      <c r="U13" s="48"/>
      <c r="V13" s="48"/>
      <c r="W13" s="48"/>
      <c r="X13" s="48"/>
      <c r="Y13" s="48"/>
      <c r="Z13" s="48"/>
    </row>
    <row r="14" spans="1:150" s="49" customFormat="1" ht="51.75" customHeight="1" x14ac:dyDescent="0.25">
      <c r="A14" s="51"/>
      <c r="B14" s="52"/>
      <c r="C14" s="52"/>
      <c r="D14" s="52"/>
      <c r="E14" s="53"/>
      <c r="F14" s="53"/>
      <c r="G14" s="58" t="s">
        <v>60</v>
      </c>
      <c r="H14" s="58" t="s">
        <v>52</v>
      </c>
      <c r="I14" s="59" t="s">
        <v>60</v>
      </c>
      <c r="J14" s="59" t="s">
        <v>52</v>
      </c>
      <c r="K14" s="56"/>
      <c r="L14" s="57"/>
      <c r="M14" s="57"/>
      <c r="N14" s="57"/>
      <c r="O14" s="57"/>
      <c r="P14" s="47"/>
      <c r="Q14" s="47"/>
      <c r="R14" s="47"/>
      <c r="S14" s="47"/>
      <c r="T14" s="48"/>
      <c r="U14" s="48"/>
      <c r="V14" s="48"/>
      <c r="W14" s="48"/>
      <c r="X14" s="48"/>
      <c r="Y14" s="48"/>
      <c r="Z14" s="48"/>
    </row>
    <row r="15" spans="1:150" s="20" customFormat="1" ht="21" x14ac:dyDescent="0.35">
      <c r="A15" s="28" t="s">
        <v>88</v>
      </c>
      <c r="B15" s="28" t="s">
        <v>89</v>
      </c>
      <c r="C15" s="29" t="s">
        <v>90</v>
      </c>
      <c r="D15" s="29" t="s">
        <v>106</v>
      </c>
      <c r="E15" s="30">
        <v>116000</v>
      </c>
      <c r="F15" s="30">
        <v>25</v>
      </c>
      <c r="G15" s="31">
        <f>(E15*7.09/100)</f>
        <v>8224.4</v>
      </c>
      <c r="H15" s="31">
        <f t="shared" ref="H15" si="0">(E15)*3.04/100</f>
        <v>3526.4</v>
      </c>
      <c r="I15" s="31">
        <f t="shared" ref="I15" si="1">(E15)*7.1/100</f>
        <v>8236</v>
      </c>
      <c r="J15" s="31">
        <f t="shared" ref="J15" si="2">(E15)*2.87/100</f>
        <v>3329.2</v>
      </c>
      <c r="K15" s="30">
        <v>15869.04</v>
      </c>
      <c r="L15" s="31">
        <v>715.55</v>
      </c>
      <c r="M15" s="31">
        <f t="shared" ref="M15" si="3">(E15)*1/100</f>
        <v>1160</v>
      </c>
      <c r="N15" s="31">
        <v>0</v>
      </c>
      <c r="O15" s="31">
        <f>E15-F15-H15-J15-K15-N15</f>
        <v>93250.360000000015</v>
      </c>
      <c r="P15" s="32" t="s">
        <v>41</v>
      </c>
      <c r="Q15" s="33">
        <v>44682</v>
      </c>
      <c r="R15" s="32" t="s">
        <v>91</v>
      </c>
      <c r="S15" s="33">
        <f>Q15+365</f>
        <v>45047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</row>
    <row r="16" spans="1:150" s="9" customFormat="1" ht="21" x14ac:dyDescent="0.35">
      <c r="A16" s="35" t="s">
        <v>1</v>
      </c>
      <c r="B16" s="36" t="s">
        <v>59</v>
      </c>
      <c r="C16" s="37" t="s">
        <v>59</v>
      </c>
      <c r="D16" s="37" t="s">
        <v>46</v>
      </c>
      <c r="E16" s="30">
        <v>100000</v>
      </c>
      <c r="F16" s="30">
        <v>25</v>
      </c>
      <c r="G16" s="34">
        <f>(E16*7.09/100)</f>
        <v>7090</v>
      </c>
      <c r="H16" s="34">
        <f t="shared" ref="H16:H41" si="4">(E16)*3.04/100</f>
        <v>3040</v>
      </c>
      <c r="I16" s="34">
        <f t="shared" ref="I16:I41" si="5">(E16)*7.1/100</f>
        <v>7100</v>
      </c>
      <c r="J16" s="34">
        <f t="shared" ref="J16:J41" si="6">(E16)*2.87/100</f>
        <v>2870</v>
      </c>
      <c r="K16" s="30">
        <v>11807.91</v>
      </c>
      <c r="L16" s="34">
        <v>715.55</v>
      </c>
      <c r="M16" s="34">
        <f t="shared" ref="M16:M41" si="7">(E16)*1/100</f>
        <v>1000</v>
      </c>
      <c r="N16" s="34">
        <v>682.54</v>
      </c>
      <c r="O16" s="34">
        <f>E16-F16-H16-J16-K16-N16</f>
        <v>81574.55</v>
      </c>
      <c r="P16" s="38" t="s">
        <v>40</v>
      </c>
      <c r="Q16" s="39">
        <v>44068</v>
      </c>
      <c r="R16" s="39">
        <v>44617</v>
      </c>
      <c r="S16" s="39">
        <f>R16+181</f>
        <v>44798</v>
      </c>
      <c r="T16" s="19"/>
      <c r="U16" s="19"/>
      <c r="V16" s="19"/>
      <c r="W16" s="19"/>
      <c r="X16" s="19"/>
      <c r="Y16" s="19"/>
      <c r="Z16" s="19"/>
    </row>
    <row r="17" spans="1:19" s="19" customFormat="1" ht="21" x14ac:dyDescent="0.35">
      <c r="A17" s="35" t="s">
        <v>36</v>
      </c>
      <c r="B17" s="36" t="s">
        <v>84</v>
      </c>
      <c r="C17" s="37" t="s">
        <v>83</v>
      </c>
      <c r="D17" s="37" t="s">
        <v>46</v>
      </c>
      <c r="E17" s="30">
        <v>100000</v>
      </c>
      <c r="F17" s="30">
        <v>25</v>
      </c>
      <c r="G17" s="34">
        <f t="shared" ref="G17:G48" si="8">(E17*7.09/100)</f>
        <v>7090</v>
      </c>
      <c r="H17" s="34">
        <f t="shared" si="4"/>
        <v>3040</v>
      </c>
      <c r="I17" s="34">
        <f t="shared" si="5"/>
        <v>7100</v>
      </c>
      <c r="J17" s="34">
        <f t="shared" si="6"/>
        <v>2870</v>
      </c>
      <c r="K17" s="30">
        <v>12105.44</v>
      </c>
      <c r="L17" s="34">
        <v>715.55</v>
      </c>
      <c r="M17" s="34">
        <f t="shared" si="7"/>
        <v>1000</v>
      </c>
      <c r="N17" s="34">
        <v>0</v>
      </c>
      <c r="O17" s="34">
        <f t="shared" ref="O17:O48" si="9">E17-F17-H17-J17-K17-N17</f>
        <v>81959.56</v>
      </c>
      <c r="P17" s="38" t="s">
        <v>41</v>
      </c>
      <c r="Q17" s="39">
        <v>44136</v>
      </c>
      <c r="R17" s="39">
        <v>44682</v>
      </c>
      <c r="S17" s="39">
        <f>R17+184</f>
        <v>44866</v>
      </c>
    </row>
    <row r="18" spans="1:19" s="19" customFormat="1" ht="21" x14ac:dyDescent="0.35">
      <c r="A18" s="35" t="s">
        <v>20</v>
      </c>
      <c r="B18" s="36" t="s">
        <v>25</v>
      </c>
      <c r="C18" s="37" t="s">
        <v>34</v>
      </c>
      <c r="D18" s="37" t="s">
        <v>46</v>
      </c>
      <c r="E18" s="30">
        <v>100000</v>
      </c>
      <c r="F18" s="30">
        <v>25</v>
      </c>
      <c r="G18" s="34">
        <f t="shared" si="8"/>
        <v>7090</v>
      </c>
      <c r="H18" s="34">
        <f t="shared" si="4"/>
        <v>3040</v>
      </c>
      <c r="I18" s="34">
        <f t="shared" si="5"/>
        <v>7100</v>
      </c>
      <c r="J18" s="34">
        <f t="shared" si="6"/>
        <v>2870</v>
      </c>
      <c r="K18" s="30">
        <v>12105.44</v>
      </c>
      <c r="L18" s="34">
        <v>715.55</v>
      </c>
      <c r="M18" s="34">
        <f t="shared" si="7"/>
        <v>1000</v>
      </c>
      <c r="N18" s="34">
        <v>682.54</v>
      </c>
      <c r="O18" s="34">
        <f t="shared" si="9"/>
        <v>81277.02</v>
      </c>
      <c r="P18" s="38" t="s">
        <v>41</v>
      </c>
      <c r="Q18" s="39">
        <v>44131</v>
      </c>
      <c r="R18" s="39">
        <v>44678</v>
      </c>
      <c r="S18" s="39">
        <f>R18+182</f>
        <v>44860</v>
      </c>
    </row>
    <row r="19" spans="1:19" s="19" customFormat="1" ht="21" x14ac:dyDescent="0.35">
      <c r="A19" s="35" t="s">
        <v>22</v>
      </c>
      <c r="B19" s="36" t="s">
        <v>28</v>
      </c>
      <c r="C19" s="37" t="s">
        <v>31</v>
      </c>
      <c r="D19" s="37" t="s">
        <v>46</v>
      </c>
      <c r="E19" s="30">
        <v>100000</v>
      </c>
      <c r="F19" s="30">
        <v>25</v>
      </c>
      <c r="G19" s="34">
        <f t="shared" si="8"/>
        <v>7090</v>
      </c>
      <c r="H19" s="34">
        <f t="shared" si="4"/>
        <v>3040</v>
      </c>
      <c r="I19" s="34">
        <f t="shared" si="5"/>
        <v>7100</v>
      </c>
      <c r="J19" s="34">
        <f t="shared" si="6"/>
        <v>2870</v>
      </c>
      <c r="K19" s="30">
        <v>12105.44</v>
      </c>
      <c r="L19" s="34">
        <v>715.55</v>
      </c>
      <c r="M19" s="34">
        <f t="shared" si="7"/>
        <v>1000</v>
      </c>
      <c r="N19" s="34">
        <v>18466.46</v>
      </c>
      <c r="O19" s="34">
        <f t="shared" si="9"/>
        <v>63493.1</v>
      </c>
      <c r="P19" s="38" t="s">
        <v>41</v>
      </c>
      <c r="Q19" s="39">
        <v>44136</v>
      </c>
      <c r="R19" s="39">
        <v>44682</v>
      </c>
      <c r="S19" s="39">
        <f>R19+184</f>
        <v>44866</v>
      </c>
    </row>
    <row r="20" spans="1:19" s="19" customFormat="1" ht="21" x14ac:dyDescent="0.35">
      <c r="A20" s="35" t="s">
        <v>92</v>
      </c>
      <c r="B20" s="35" t="s">
        <v>93</v>
      </c>
      <c r="C20" s="37" t="s">
        <v>94</v>
      </c>
      <c r="D20" s="37" t="s">
        <v>106</v>
      </c>
      <c r="E20" s="30">
        <v>100000</v>
      </c>
      <c r="F20" s="30">
        <v>25</v>
      </c>
      <c r="G20" s="34">
        <f t="shared" si="8"/>
        <v>7090</v>
      </c>
      <c r="H20" s="34">
        <f t="shared" si="4"/>
        <v>3040</v>
      </c>
      <c r="I20" s="34">
        <f t="shared" si="5"/>
        <v>7100</v>
      </c>
      <c r="J20" s="34">
        <f t="shared" si="6"/>
        <v>2870</v>
      </c>
      <c r="K20" s="30">
        <v>12105.44</v>
      </c>
      <c r="L20" s="34">
        <v>715.55</v>
      </c>
      <c r="M20" s="34">
        <f t="shared" si="7"/>
        <v>1000</v>
      </c>
      <c r="N20" s="34">
        <v>0</v>
      </c>
      <c r="O20" s="34">
        <f t="shared" si="9"/>
        <v>81959.56</v>
      </c>
      <c r="P20" s="38" t="s">
        <v>40</v>
      </c>
      <c r="Q20" s="33">
        <v>44682</v>
      </c>
      <c r="R20" s="32" t="s">
        <v>91</v>
      </c>
      <c r="S20" s="33">
        <f>Q20+365</f>
        <v>45047</v>
      </c>
    </row>
    <row r="21" spans="1:19" s="19" customFormat="1" ht="21" x14ac:dyDescent="0.35">
      <c r="A21" s="28" t="s">
        <v>95</v>
      </c>
      <c r="B21" s="28" t="s">
        <v>96</v>
      </c>
      <c r="C21" s="29" t="s">
        <v>94</v>
      </c>
      <c r="D21" s="37" t="s">
        <v>106</v>
      </c>
      <c r="E21" s="30">
        <v>90000</v>
      </c>
      <c r="F21" s="30">
        <v>25</v>
      </c>
      <c r="G21" s="34">
        <f t="shared" si="8"/>
        <v>6381</v>
      </c>
      <c r="H21" s="34">
        <f t="shared" si="4"/>
        <v>2736</v>
      </c>
      <c r="I21" s="34">
        <f t="shared" si="5"/>
        <v>6390</v>
      </c>
      <c r="J21" s="34">
        <f t="shared" si="6"/>
        <v>2583</v>
      </c>
      <c r="K21" s="30">
        <v>9753.19</v>
      </c>
      <c r="L21" s="34">
        <v>715.55</v>
      </c>
      <c r="M21" s="34">
        <f t="shared" si="7"/>
        <v>900</v>
      </c>
      <c r="N21" s="34">
        <v>0</v>
      </c>
      <c r="O21" s="34">
        <f t="shared" si="9"/>
        <v>74902.81</v>
      </c>
      <c r="P21" s="38" t="s">
        <v>40</v>
      </c>
      <c r="Q21" s="33">
        <v>44682</v>
      </c>
      <c r="R21" s="32" t="s">
        <v>91</v>
      </c>
      <c r="S21" s="33">
        <f t="shared" ref="S21:S23" si="10">Q21+365</f>
        <v>45047</v>
      </c>
    </row>
    <row r="22" spans="1:19" s="19" customFormat="1" ht="21" x14ac:dyDescent="0.35">
      <c r="A22" s="28" t="s">
        <v>97</v>
      </c>
      <c r="B22" s="28" t="s">
        <v>98</v>
      </c>
      <c r="C22" s="29" t="s">
        <v>90</v>
      </c>
      <c r="D22" s="37" t="s">
        <v>106</v>
      </c>
      <c r="E22" s="30">
        <v>90000</v>
      </c>
      <c r="F22" s="30">
        <v>25</v>
      </c>
      <c r="G22" s="34">
        <f t="shared" si="8"/>
        <v>6381</v>
      </c>
      <c r="H22" s="34">
        <f t="shared" si="4"/>
        <v>2736</v>
      </c>
      <c r="I22" s="34">
        <f t="shared" si="5"/>
        <v>6390</v>
      </c>
      <c r="J22" s="34">
        <f t="shared" si="6"/>
        <v>2583</v>
      </c>
      <c r="K22" s="30">
        <v>9753.19</v>
      </c>
      <c r="L22" s="34">
        <v>715.55</v>
      </c>
      <c r="M22" s="34">
        <f t="shared" si="7"/>
        <v>900</v>
      </c>
      <c r="N22" s="34">
        <v>0</v>
      </c>
      <c r="O22" s="34">
        <f t="shared" si="9"/>
        <v>74902.81</v>
      </c>
      <c r="P22" s="38" t="s">
        <v>41</v>
      </c>
      <c r="Q22" s="33">
        <v>44682</v>
      </c>
      <c r="R22" s="32" t="s">
        <v>91</v>
      </c>
      <c r="S22" s="33">
        <f t="shared" si="10"/>
        <v>45047</v>
      </c>
    </row>
    <row r="23" spans="1:19" s="19" customFormat="1" ht="21" x14ac:dyDescent="0.35">
      <c r="A23" s="28" t="s">
        <v>99</v>
      </c>
      <c r="B23" s="28" t="s">
        <v>100</v>
      </c>
      <c r="C23" s="29" t="s">
        <v>90</v>
      </c>
      <c r="D23" s="37" t="s">
        <v>106</v>
      </c>
      <c r="E23" s="30">
        <v>80000</v>
      </c>
      <c r="F23" s="30">
        <v>25</v>
      </c>
      <c r="G23" s="34">
        <f t="shared" si="8"/>
        <v>5672</v>
      </c>
      <c r="H23" s="34">
        <f t="shared" si="4"/>
        <v>2432</v>
      </c>
      <c r="I23" s="34">
        <f t="shared" si="5"/>
        <v>5680</v>
      </c>
      <c r="J23" s="34">
        <f t="shared" si="6"/>
        <v>2296</v>
      </c>
      <c r="K23" s="30">
        <v>7400.94</v>
      </c>
      <c r="L23" s="34">
        <v>715.55</v>
      </c>
      <c r="M23" s="34">
        <f t="shared" si="7"/>
        <v>800</v>
      </c>
      <c r="N23" s="34">
        <v>0</v>
      </c>
      <c r="O23" s="34">
        <f t="shared" si="9"/>
        <v>67846.06</v>
      </c>
      <c r="P23" s="38" t="s">
        <v>40</v>
      </c>
      <c r="Q23" s="33">
        <v>44682</v>
      </c>
      <c r="R23" s="32" t="s">
        <v>91</v>
      </c>
      <c r="S23" s="33">
        <f t="shared" si="10"/>
        <v>45047</v>
      </c>
    </row>
    <row r="24" spans="1:19" s="19" customFormat="1" ht="21" x14ac:dyDescent="0.35">
      <c r="A24" s="35" t="s">
        <v>3</v>
      </c>
      <c r="B24" s="36" t="s">
        <v>43</v>
      </c>
      <c r="C24" s="37" t="s">
        <v>31</v>
      </c>
      <c r="D24" s="37" t="s">
        <v>46</v>
      </c>
      <c r="E24" s="30">
        <v>75000</v>
      </c>
      <c r="F24" s="30">
        <v>25</v>
      </c>
      <c r="G24" s="34">
        <f t="shared" si="8"/>
        <v>5317.5</v>
      </c>
      <c r="H24" s="34">
        <f t="shared" si="4"/>
        <v>2280</v>
      </c>
      <c r="I24" s="34">
        <f t="shared" si="5"/>
        <v>5325</v>
      </c>
      <c r="J24" s="34">
        <f t="shared" si="6"/>
        <v>2152.5</v>
      </c>
      <c r="K24" s="30">
        <v>6309.35</v>
      </c>
      <c r="L24" s="34">
        <v>715.55</v>
      </c>
      <c r="M24" s="34">
        <f t="shared" si="7"/>
        <v>750</v>
      </c>
      <c r="N24" s="34">
        <v>1155</v>
      </c>
      <c r="O24" s="34">
        <f t="shared" si="9"/>
        <v>63078.15</v>
      </c>
      <c r="P24" s="38" t="s">
        <v>40</v>
      </c>
      <c r="Q24" s="39">
        <v>44074</v>
      </c>
      <c r="R24" s="39">
        <v>44620</v>
      </c>
      <c r="S24" s="39">
        <f t="shared" ref="S24" si="11">R24+184</f>
        <v>44804</v>
      </c>
    </row>
    <row r="25" spans="1:19" s="19" customFormat="1" ht="21" x14ac:dyDescent="0.35">
      <c r="A25" s="35" t="s">
        <v>108</v>
      </c>
      <c r="B25" s="36" t="s">
        <v>39</v>
      </c>
      <c r="C25" s="37" t="s">
        <v>62</v>
      </c>
      <c r="D25" s="37" t="s">
        <v>46</v>
      </c>
      <c r="E25" s="30">
        <v>75000</v>
      </c>
      <c r="F25" s="30">
        <v>25</v>
      </c>
      <c r="G25" s="34">
        <f t="shared" si="8"/>
        <v>5317.5</v>
      </c>
      <c r="H25" s="34">
        <f t="shared" si="4"/>
        <v>2280</v>
      </c>
      <c r="I25" s="34">
        <f t="shared" si="5"/>
        <v>5325</v>
      </c>
      <c r="J25" s="34">
        <f t="shared" si="6"/>
        <v>2152.5</v>
      </c>
      <c r="K25" s="30">
        <v>6309.35</v>
      </c>
      <c r="L25" s="34">
        <v>715.55</v>
      </c>
      <c r="M25" s="34">
        <f t="shared" si="7"/>
        <v>750</v>
      </c>
      <c r="N25" s="34">
        <v>682.54</v>
      </c>
      <c r="O25" s="34">
        <f t="shared" si="9"/>
        <v>63550.61</v>
      </c>
      <c r="P25" s="38" t="s">
        <v>40</v>
      </c>
      <c r="Q25" s="39">
        <v>44136</v>
      </c>
      <c r="R25" s="39">
        <v>44682</v>
      </c>
      <c r="S25" s="39">
        <f>R25+184</f>
        <v>44866</v>
      </c>
    </row>
    <row r="26" spans="1:19" s="19" customFormat="1" ht="21" x14ac:dyDescent="0.35">
      <c r="A26" s="35" t="s">
        <v>109</v>
      </c>
      <c r="B26" s="36" t="s">
        <v>61</v>
      </c>
      <c r="C26" s="37" t="s">
        <v>34</v>
      </c>
      <c r="D26" s="37" t="s">
        <v>46</v>
      </c>
      <c r="E26" s="30">
        <v>75000</v>
      </c>
      <c r="F26" s="30">
        <v>25</v>
      </c>
      <c r="G26" s="34">
        <f t="shared" si="8"/>
        <v>5317.5</v>
      </c>
      <c r="H26" s="34">
        <f t="shared" si="4"/>
        <v>2280</v>
      </c>
      <c r="I26" s="34">
        <f t="shared" si="5"/>
        <v>5325</v>
      </c>
      <c r="J26" s="34">
        <f t="shared" si="6"/>
        <v>2152.5</v>
      </c>
      <c r="K26" s="30">
        <v>6309.35</v>
      </c>
      <c r="L26" s="34">
        <v>715.55</v>
      </c>
      <c r="M26" s="34">
        <f t="shared" si="7"/>
        <v>750</v>
      </c>
      <c r="N26" s="34">
        <v>0</v>
      </c>
      <c r="O26" s="34">
        <f t="shared" si="9"/>
        <v>64233.15</v>
      </c>
      <c r="P26" s="38" t="s">
        <v>41</v>
      </c>
      <c r="Q26" s="39">
        <v>44409</v>
      </c>
      <c r="R26" s="39">
        <v>44593</v>
      </c>
      <c r="S26" s="39">
        <f>R26+181</f>
        <v>44774</v>
      </c>
    </row>
    <row r="27" spans="1:19" s="19" customFormat="1" ht="21" x14ac:dyDescent="0.35">
      <c r="A27" s="35" t="s">
        <v>66</v>
      </c>
      <c r="B27" s="36" t="s">
        <v>73</v>
      </c>
      <c r="C27" s="37" t="s">
        <v>78</v>
      </c>
      <c r="D27" s="37" t="s">
        <v>46</v>
      </c>
      <c r="E27" s="30">
        <v>75000</v>
      </c>
      <c r="F27" s="30">
        <v>25</v>
      </c>
      <c r="G27" s="34">
        <f t="shared" si="8"/>
        <v>5317.5</v>
      </c>
      <c r="H27" s="34">
        <f t="shared" si="4"/>
        <v>2280</v>
      </c>
      <c r="I27" s="34">
        <f t="shared" si="5"/>
        <v>5325</v>
      </c>
      <c r="J27" s="34">
        <f t="shared" si="6"/>
        <v>2152.5</v>
      </c>
      <c r="K27" s="30">
        <v>6309.35</v>
      </c>
      <c r="L27" s="34">
        <v>715.55</v>
      </c>
      <c r="M27" s="34">
        <f t="shared" si="7"/>
        <v>750</v>
      </c>
      <c r="N27" s="34">
        <v>0</v>
      </c>
      <c r="O27" s="34">
        <f t="shared" si="9"/>
        <v>64233.15</v>
      </c>
      <c r="P27" s="38" t="s">
        <v>40</v>
      </c>
      <c r="Q27" s="39">
        <v>44470</v>
      </c>
      <c r="R27" s="39">
        <v>44652</v>
      </c>
      <c r="S27" s="39">
        <f>R27+183</f>
        <v>44835</v>
      </c>
    </row>
    <row r="28" spans="1:19" s="19" customFormat="1" ht="21" x14ac:dyDescent="0.35">
      <c r="A28" s="35" t="s">
        <v>77</v>
      </c>
      <c r="B28" s="36" t="s">
        <v>80</v>
      </c>
      <c r="C28" s="37" t="s">
        <v>79</v>
      </c>
      <c r="D28" s="37" t="s">
        <v>46</v>
      </c>
      <c r="E28" s="30">
        <v>75000</v>
      </c>
      <c r="F28" s="30">
        <v>25</v>
      </c>
      <c r="G28" s="34">
        <f t="shared" si="8"/>
        <v>5317.5</v>
      </c>
      <c r="H28" s="34">
        <f t="shared" si="4"/>
        <v>2280</v>
      </c>
      <c r="I28" s="34">
        <f t="shared" si="5"/>
        <v>5325</v>
      </c>
      <c r="J28" s="34">
        <f t="shared" si="6"/>
        <v>2152.5</v>
      </c>
      <c r="K28" s="30">
        <v>6309.35</v>
      </c>
      <c r="L28" s="34">
        <v>715.55</v>
      </c>
      <c r="M28" s="34">
        <f t="shared" si="7"/>
        <v>750</v>
      </c>
      <c r="N28" s="34">
        <v>0</v>
      </c>
      <c r="O28" s="34">
        <f t="shared" si="9"/>
        <v>64233.15</v>
      </c>
      <c r="P28" s="38" t="s">
        <v>41</v>
      </c>
      <c r="Q28" s="39">
        <v>44470</v>
      </c>
      <c r="R28" s="39">
        <v>44652</v>
      </c>
      <c r="S28" s="39">
        <f t="shared" ref="S28:S29" si="12">R28+183</f>
        <v>44835</v>
      </c>
    </row>
    <row r="29" spans="1:19" s="19" customFormat="1" ht="21" x14ac:dyDescent="0.35">
      <c r="A29" s="35" t="s">
        <v>63</v>
      </c>
      <c r="B29" s="36" t="s">
        <v>70</v>
      </c>
      <c r="C29" s="37" t="s">
        <v>81</v>
      </c>
      <c r="D29" s="37" t="s">
        <v>46</v>
      </c>
      <c r="E29" s="30">
        <v>75000</v>
      </c>
      <c r="F29" s="30">
        <v>25</v>
      </c>
      <c r="G29" s="34">
        <f t="shared" si="8"/>
        <v>5317.5</v>
      </c>
      <c r="H29" s="34">
        <f t="shared" si="4"/>
        <v>2280</v>
      </c>
      <c r="I29" s="34">
        <f t="shared" si="5"/>
        <v>5325</v>
      </c>
      <c r="J29" s="34">
        <f t="shared" si="6"/>
        <v>2152.5</v>
      </c>
      <c r="K29" s="30">
        <v>6309.35</v>
      </c>
      <c r="L29" s="34">
        <v>715.55</v>
      </c>
      <c r="M29" s="34">
        <f t="shared" si="7"/>
        <v>750</v>
      </c>
      <c r="N29" s="34">
        <v>0</v>
      </c>
      <c r="O29" s="34">
        <f t="shared" si="9"/>
        <v>64233.15</v>
      </c>
      <c r="P29" s="38" t="s">
        <v>40</v>
      </c>
      <c r="Q29" s="39">
        <v>44470</v>
      </c>
      <c r="R29" s="39">
        <v>44652</v>
      </c>
      <c r="S29" s="39">
        <f t="shared" si="12"/>
        <v>44835</v>
      </c>
    </row>
    <row r="30" spans="1:19" s="19" customFormat="1" ht="21" x14ac:dyDescent="0.35">
      <c r="A30" s="28" t="s">
        <v>101</v>
      </c>
      <c r="B30" s="40" t="s">
        <v>102</v>
      </c>
      <c r="C30" s="29" t="s">
        <v>31</v>
      </c>
      <c r="D30" s="29" t="s">
        <v>46</v>
      </c>
      <c r="E30" s="30">
        <v>56000</v>
      </c>
      <c r="F30" s="30">
        <v>25</v>
      </c>
      <c r="G30" s="34">
        <f t="shared" si="8"/>
        <v>3970.4</v>
      </c>
      <c r="H30" s="34">
        <f t="shared" si="4"/>
        <v>1702.4</v>
      </c>
      <c r="I30" s="34">
        <f t="shared" si="5"/>
        <v>3976</v>
      </c>
      <c r="J30" s="34">
        <f t="shared" si="6"/>
        <v>1607.2</v>
      </c>
      <c r="K30" s="30">
        <v>2733.85</v>
      </c>
      <c r="L30" s="34">
        <f>(E30)*1.1/100</f>
        <v>616.00000000000011</v>
      </c>
      <c r="M30" s="34">
        <f t="shared" si="7"/>
        <v>560</v>
      </c>
      <c r="N30" s="34">
        <v>0</v>
      </c>
      <c r="O30" s="34">
        <f t="shared" si="9"/>
        <v>49931.55</v>
      </c>
      <c r="P30" s="38" t="s">
        <v>41</v>
      </c>
      <c r="Q30" s="39">
        <v>44621</v>
      </c>
      <c r="R30" s="39" t="s">
        <v>91</v>
      </c>
      <c r="S30" s="39">
        <f>Q30+184</f>
        <v>44805</v>
      </c>
    </row>
    <row r="31" spans="1:19" s="19" customFormat="1" ht="21" x14ac:dyDescent="0.35">
      <c r="A31" s="35" t="s">
        <v>16</v>
      </c>
      <c r="B31" s="36" t="s">
        <v>38</v>
      </c>
      <c r="C31" s="37" t="s">
        <v>29</v>
      </c>
      <c r="D31" s="37" t="s">
        <v>46</v>
      </c>
      <c r="E31" s="30">
        <v>55000</v>
      </c>
      <c r="F31" s="30">
        <v>25</v>
      </c>
      <c r="G31" s="34">
        <f t="shared" si="8"/>
        <v>3899.5</v>
      </c>
      <c r="H31" s="34">
        <f t="shared" si="4"/>
        <v>1672</v>
      </c>
      <c r="I31" s="34">
        <f t="shared" si="5"/>
        <v>3905</v>
      </c>
      <c r="J31" s="34">
        <f t="shared" si="6"/>
        <v>1578.5</v>
      </c>
      <c r="K31" s="30">
        <v>2559.6799999999998</v>
      </c>
      <c r="L31" s="34">
        <v>605</v>
      </c>
      <c r="M31" s="34">
        <f t="shared" si="7"/>
        <v>550</v>
      </c>
      <c r="N31" s="34">
        <v>682.54</v>
      </c>
      <c r="O31" s="34">
        <f t="shared" si="9"/>
        <v>48482.28</v>
      </c>
      <c r="P31" s="38" t="s">
        <v>41</v>
      </c>
      <c r="Q31" s="39">
        <v>41426</v>
      </c>
      <c r="R31" s="39">
        <v>44348</v>
      </c>
      <c r="S31" s="39">
        <f>R31+365</f>
        <v>44713</v>
      </c>
    </row>
    <row r="32" spans="1:19" s="19" customFormat="1" ht="21" x14ac:dyDescent="0.35">
      <c r="A32" s="41" t="s">
        <v>15</v>
      </c>
      <c r="B32" s="37" t="s">
        <v>37</v>
      </c>
      <c r="C32" s="37" t="s">
        <v>59</v>
      </c>
      <c r="D32" s="37" t="s">
        <v>46</v>
      </c>
      <c r="E32" s="30">
        <v>50000</v>
      </c>
      <c r="F32" s="30">
        <v>25</v>
      </c>
      <c r="G32" s="34">
        <f t="shared" si="8"/>
        <v>3545</v>
      </c>
      <c r="H32" s="34">
        <f t="shared" si="4"/>
        <v>1520</v>
      </c>
      <c r="I32" s="34">
        <f t="shared" si="5"/>
        <v>3550</v>
      </c>
      <c r="J32" s="34">
        <f t="shared" si="6"/>
        <v>1435</v>
      </c>
      <c r="K32" s="30">
        <v>1854</v>
      </c>
      <c r="L32" s="34">
        <f>(E32)*1.1/100</f>
        <v>550.00000000000011</v>
      </c>
      <c r="M32" s="34">
        <f t="shared" si="7"/>
        <v>500</v>
      </c>
      <c r="N32" s="34">
        <v>682.54</v>
      </c>
      <c r="O32" s="34">
        <f t="shared" si="9"/>
        <v>44483.46</v>
      </c>
      <c r="P32" s="32" t="s">
        <v>40</v>
      </c>
      <c r="Q32" s="33">
        <v>40179</v>
      </c>
      <c r="R32" s="33">
        <v>44562</v>
      </c>
      <c r="S32" s="39">
        <v>44562</v>
      </c>
    </row>
    <row r="33" spans="1:26" s="19" customFormat="1" ht="21" x14ac:dyDescent="0.35">
      <c r="A33" s="35" t="s">
        <v>68</v>
      </c>
      <c r="B33" s="36" t="s">
        <v>74</v>
      </c>
      <c r="C33" s="37" t="s">
        <v>34</v>
      </c>
      <c r="D33" s="37" t="s">
        <v>46</v>
      </c>
      <c r="E33" s="30">
        <v>50000</v>
      </c>
      <c r="F33" s="30">
        <v>25</v>
      </c>
      <c r="G33" s="34">
        <f t="shared" si="8"/>
        <v>3545</v>
      </c>
      <c r="H33" s="34">
        <f t="shared" si="4"/>
        <v>1520</v>
      </c>
      <c r="I33" s="34">
        <f t="shared" si="5"/>
        <v>3550</v>
      </c>
      <c r="J33" s="34">
        <f t="shared" si="6"/>
        <v>1435</v>
      </c>
      <c r="K33" s="30">
        <v>1854</v>
      </c>
      <c r="L33" s="34">
        <f t="shared" ref="L33:L48" si="13">(E33)*1.1/100</f>
        <v>550.00000000000011</v>
      </c>
      <c r="M33" s="34">
        <f t="shared" si="7"/>
        <v>500</v>
      </c>
      <c r="N33" s="34">
        <v>0</v>
      </c>
      <c r="O33" s="34">
        <f t="shared" si="9"/>
        <v>45166</v>
      </c>
      <c r="P33" s="38" t="s">
        <v>41</v>
      </c>
      <c r="Q33" s="39">
        <v>44470</v>
      </c>
      <c r="R33" s="39">
        <v>44652</v>
      </c>
      <c r="S33" s="39">
        <f>R33+183</f>
        <v>44835</v>
      </c>
    </row>
    <row r="34" spans="1:26" s="19" customFormat="1" ht="21" x14ac:dyDescent="0.35">
      <c r="A34" s="28" t="s">
        <v>9</v>
      </c>
      <c r="B34" s="40" t="s">
        <v>10</v>
      </c>
      <c r="C34" s="29" t="s">
        <v>29</v>
      </c>
      <c r="D34" s="29" t="s">
        <v>46</v>
      </c>
      <c r="E34" s="30">
        <v>45000</v>
      </c>
      <c r="F34" s="30">
        <v>25</v>
      </c>
      <c r="G34" s="34">
        <f t="shared" si="8"/>
        <v>3190.5</v>
      </c>
      <c r="H34" s="34">
        <f t="shared" si="4"/>
        <v>1368</v>
      </c>
      <c r="I34" s="34">
        <f t="shared" si="5"/>
        <v>3195</v>
      </c>
      <c r="J34" s="34">
        <f t="shared" si="6"/>
        <v>1291.5</v>
      </c>
      <c r="K34" s="30">
        <v>1148.33</v>
      </c>
      <c r="L34" s="34">
        <f t="shared" si="13"/>
        <v>495.00000000000006</v>
      </c>
      <c r="M34" s="34">
        <f t="shared" si="7"/>
        <v>450</v>
      </c>
      <c r="N34" s="34">
        <v>682.54</v>
      </c>
      <c r="O34" s="34">
        <f t="shared" si="9"/>
        <v>40484.629999999997</v>
      </c>
      <c r="P34" s="38" t="s">
        <v>41</v>
      </c>
      <c r="Q34" s="39">
        <v>44105</v>
      </c>
      <c r="R34" s="39">
        <v>44652</v>
      </c>
      <c r="S34" s="39">
        <f>R34+183</f>
        <v>44835</v>
      </c>
    </row>
    <row r="35" spans="1:26" s="19" customFormat="1" ht="21" x14ac:dyDescent="0.35">
      <c r="A35" s="35" t="s">
        <v>7</v>
      </c>
      <c r="B35" s="36" t="s">
        <v>8</v>
      </c>
      <c r="C35" s="37" t="s">
        <v>32</v>
      </c>
      <c r="D35" s="37" t="s">
        <v>46</v>
      </c>
      <c r="E35" s="30">
        <v>45000</v>
      </c>
      <c r="F35" s="30">
        <v>25</v>
      </c>
      <c r="G35" s="34">
        <f t="shared" si="8"/>
        <v>3190.5</v>
      </c>
      <c r="H35" s="34">
        <f t="shared" si="4"/>
        <v>1368</v>
      </c>
      <c r="I35" s="34">
        <f t="shared" si="5"/>
        <v>3195</v>
      </c>
      <c r="J35" s="34">
        <f t="shared" si="6"/>
        <v>1291.5</v>
      </c>
      <c r="K35" s="30">
        <v>1148.33</v>
      </c>
      <c r="L35" s="34">
        <f t="shared" si="13"/>
        <v>495.00000000000006</v>
      </c>
      <c r="M35" s="34">
        <f t="shared" si="7"/>
        <v>450</v>
      </c>
      <c r="N35" s="34">
        <v>0</v>
      </c>
      <c r="O35" s="34">
        <f t="shared" si="9"/>
        <v>41167.17</v>
      </c>
      <c r="P35" s="38" t="s">
        <v>40</v>
      </c>
      <c r="Q35" s="39">
        <v>44105</v>
      </c>
      <c r="R35" s="39">
        <v>44652</v>
      </c>
      <c r="S35" s="39">
        <f>R35+183</f>
        <v>44835</v>
      </c>
    </row>
    <row r="36" spans="1:26" s="19" customFormat="1" ht="21" x14ac:dyDescent="0.35">
      <c r="A36" s="28" t="s">
        <v>103</v>
      </c>
      <c r="B36" s="42" t="s">
        <v>104</v>
      </c>
      <c r="C36" s="29" t="s">
        <v>78</v>
      </c>
      <c r="D36" s="29" t="s">
        <v>46</v>
      </c>
      <c r="E36" s="30">
        <v>45000</v>
      </c>
      <c r="F36" s="30">
        <v>25</v>
      </c>
      <c r="G36" s="34">
        <f t="shared" si="8"/>
        <v>3190.5</v>
      </c>
      <c r="H36" s="34">
        <f t="shared" si="4"/>
        <v>1368</v>
      </c>
      <c r="I36" s="34">
        <f t="shared" si="5"/>
        <v>3195</v>
      </c>
      <c r="J36" s="34">
        <f t="shared" si="6"/>
        <v>1291.5</v>
      </c>
      <c r="K36" s="30">
        <v>1148.33</v>
      </c>
      <c r="L36" s="34">
        <f t="shared" si="13"/>
        <v>495.00000000000006</v>
      </c>
      <c r="M36" s="34">
        <f t="shared" si="7"/>
        <v>450</v>
      </c>
      <c r="N36" s="34">
        <v>0</v>
      </c>
      <c r="O36" s="34">
        <f t="shared" si="9"/>
        <v>41167.17</v>
      </c>
      <c r="P36" s="38" t="s">
        <v>40</v>
      </c>
      <c r="Q36" s="39">
        <v>44621</v>
      </c>
      <c r="R36" s="39" t="s">
        <v>91</v>
      </c>
      <c r="S36" s="39">
        <v>44805</v>
      </c>
    </row>
    <row r="37" spans="1:26" s="19" customFormat="1" ht="21" x14ac:dyDescent="0.35">
      <c r="A37" s="35" t="s">
        <v>13</v>
      </c>
      <c r="B37" s="36" t="s">
        <v>42</v>
      </c>
      <c r="C37" s="37" t="s">
        <v>33</v>
      </c>
      <c r="D37" s="37" t="s">
        <v>46</v>
      </c>
      <c r="E37" s="30">
        <v>40000</v>
      </c>
      <c r="F37" s="30">
        <v>25</v>
      </c>
      <c r="G37" s="34">
        <f t="shared" si="8"/>
        <v>2836</v>
      </c>
      <c r="H37" s="34">
        <f t="shared" si="4"/>
        <v>1216</v>
      </c>
      <c r="I37" s="34">
        <f t="shared" si="5"/>
        <v>2840</v>
      </c>
      <c r="J37" s="34">
        <f t="shared" si="6"/>
        <v>1148</v>
      </c>
      <c r="K37" s="30">
        <v>442.65</v>
      </c>
      <c r="L37" s="34">
        <f t="shared" si="13"/>
        <v>440</v>
      </c>
      <c r="M37" s="34">
        <f t="shared" si="7"/>
        <v>400</v>
      </c>
      <c r="N37" s="34">
        <v>0</v>
      </c>
      <c r="O37" s="34">
        <f t="shared" si="9"/>
        <v>37168.35</v>
      </c>
      <c r="P37" s="38" t="s">
        <v>40</v>
      </c>
      <c r="Q37" s="39">
        <v>44117</v>
      </c>
      <c r="R37" s="39">
        <v>44664</v>
      </c>
      <c r="S37" s="39">
        <f>R37+183</f>
        <v>44847</v>
      </c>
    </row>
    <row r="38" spans="1:26" s="19" customFormat="1" ht="21" x14ac:dyDescent="0.35">
      <c r="A38" s="35" t="s">
        <v>67</v>
      </c>
      <c r="B38" s="36" t="s">
        <v>76</v>
      </c>
      <c r="C38" s="37" t="s">
        <v>78</v>
      </c>
      <c r="D38" s="37" t="s">
        <v>46</v>
      </c>
      <c r="E38" s="30">
        <v>40000</v>
      </c>
      <c r="F38" s="30">
        <v>25</v>
      </c>
      <c r="G38" s="34">
        <f t="shared" si="8"/>
        <v>2836</v>
      </c>
      <c r="H38" s="34">
        <f t="shared" si="4"/>
        <v>1216</v>
      </c>
      <c r="I38" s="34">
        <f t="shared" si="5"/>
        <v>2840</v>
      </c>
      <c r="J38" s="34">
        <f t="shared" si="6"/>
        <v>1148</v>
      </c>
      <c r="K38" s="30">
        <v>442.65</v>
      </c>
      <c r="L38" s="34">
        <f t="shared" si="13"/>
        <v>440</v>
      </c>
      <c r="M38" s="34">
        <f t="shared" si="7"/>
        <v>400</v>
      </c>
      <c r="N38" s="34">
        <v>0</v>
      </c>
      <c r="O38" s="34">
        <f t="shared" si="9"/>
        <v>37168.35</v>
      </c>
      <c r="P38" s="38" t="s">
        <v>40</v>
      </c>
      <c r="Q38" s="39">
        <v>44470</v>
      </c>
      <c r="R38" s="39">
        <v>44652</v>
      </c>
      <c r="S38" s="39">
        <v>44835</v>
      </c>
    </row>
    <row r="39" spans="1:26" s="19" customFormat="1" ht="21" x14ac:dyDescent="0.35">
      <c r="A39" s="35" t="s">
        <v>19</v>
      </c>
      <c r="B39" s="36" t="s">
        <v>24</v>
      </c>
      <c r="C39" s="37" t="s">
        <v>34</v>
      </c>
      <c r="D39" s="37" t="s">
        <v>46</v>
      </c>
      <c r="E39" s="30">
        <v>35000</v>
      </c>
      <c r="F39" s="30">
        <v>25</v>
      </c>
      <c r="G39" s="34">
        <f t="shared" si="8"/>
        <v>2481.5</v>
      </c>
      <c r="H39" s="34">
        <f t="shared" si="4"/>
        <v>1064</v>
      </c>
      <c r="I39" s="34">
        <f t="shared" si="5"/>
        <v>2485</v>
      </c>
      <c r="J39" s="34">
        <f t="shared" si="6"/>
        <v>1004.5</v>
      </c>
      <c r="K39" s="30">
        <v>0</v>
      </c>
      <c r="L39" s="34">
        <f t="shared" si="13"/>
        <v>385</v>
      </c>
      <c r="M39" s="34">
        <f t="shared" si="7"/>
        <v>350</v>
      </c>
      <c r="N39" s="34">
        <v>0</v>
      </c>
      <c r="O39" s="34">
        <f t="shared" si="9"/>
        <v>32906.5</v>
      </c>
      <c r="P39" s="38" t="s">
        <v>41</v>
      </c>
      <c r="Q39" s="39">
        <v>44136</v>
      </c>
      <c r="R39" s="39">
        <v>44682</v>
      </c>
      <c r="S39" s="39">
        <f>R39+184</f>
        <v>44866</v>
      </c>
    </row>
    <row r="40" spans="1:26" s="19" customFormat="1" ht="21" x14ac:dyDescent="0.35">
      <c r="A40" s="35" t="s">
        <v>21</v>
      </c>
      <c r="B40" s="36" t="s">
        <v>26</v>
      </c>
      <c r="C40" s="37" t="s">
        <v>35</v>
      </c>
      <c r="D40" s="37" t="s">
        <v>46</v>
      </c>
      <c r="E40" s="30">
        <v>35000</v>
      </c>
      <c r="F40" s="30">
        <v>25</v>
      </c>
      <c r="G40" s="34">
        <f t="shared" si="8"/>
        <v>2481.5</v>
      </c>
      <c r="H40" s="34">
        <f t="shared" si="4"/>
        <v>1064</v>
      </c>
      <c r="I40" s="34">
        <f t="shared" si="5"/>
        <v>2485</v>
      </c>
      <c r="J40" s="34">
        <f t="shared" si="6"/>
        <v>1004.5</v>
      </c>
      <c r="K40" s="30">
        <v>0</v>
      </c>
      <c r="L40" s="34">
        <f t="shared" si="13"/>
        <v>385</v>
      </c>
      <c r="M40" s="34">
        <f t="shared" si="7"/>
        <v>350</v>
      </c>
      <c r="N40" s="34">
        <v>682.54</v>
      </c>
      <c r="O40" s="34">
        <f t="shared" si="9"/>
        <v>32223.96</v>
      </c>
      <c r="P40" s="38" t="s">
        <v>40</v>
      </c>
      <c r="Q40" s="39">
        <v>44501</v>
      </c>
      <c r="R40" s="39">
        <v>44682</v>
      </c>
      <c r="S40" s="39">
        <f>R40+184</f>
        <v>44866</v>
      </c>
    </row>
    <row r="41" spans="1:26" s="19" customFormat="1" ht="21" x14ac:dyDescent="0.35">
      <c r="A41" s="35" t="s">
        <v>69</v>
      </c>
      <c r="B41" s="36" t="s">
        <v>75</v>
      </c>
      <c r="C41" s="37" t="s">
        <v>59</v>
      </c>
      <c r="D41" s="37" t="s">
        <v>46</v>
      </c>
      <c r="E41" s="30">
        <v>35000</v>
      </c>
      <c r="F41" s="30">
        <v>25</v>
      </c>
      <c r="G41" s="34">
        <f t="shared" si="8"/>
        <v>2481.5</v>
      </c>
      <c r="H41" s="34">
        <f t="shared" si="4"/>
        <v>1064</v>
      </c>
      <c r="I41" s="34">
        <f t="shared" si="5"/>
        <v>2485</v>
      </c>
      <c r="J41" s="34">
        <f t="shared" si="6"/>
        <v>1004.5</v>
      </c>
      <c r="K41" s="30">
        <v>0</v>
      </c>
      <c r="L41" s="34">
        <f t="shared" si="13"/>
        <v>385</v>
      </c>
      <c r="M41" s="34">
        <f t="shared" si="7"/>
        <v>350</v>
      </c>
      <c r="N41" s="34">
        <v>0</v>
      </c>
      <c r="O41" s="34">
        <f t="shared" si="9"/>
        <v>32906.5</v>
      </c>
      <c r="P41" s="38" t="s">
        <v>40</v>
      </c>
      <c r="Q41" s="39">
        <v>44470</v>
      </c>
      <c r="R41" s="39">
        <v>44652</v>
      </c>
      <c r="S41" s="39">
        <v>44835</v>
      </c>
    </row>
    <row r="42" spans="1:26" s="19" customFormat="1" ht="21" x14ac:dyDescent="0.35">
      <c r="A42" s="35" t="s">
        <v>23</v>
      </c>
      <c r="B42" s="36" t="s">
        <v>27</v>
      </c>
      <c r="C42" s="37" t="s">
        <v>78</v>
      </c>
      <c r="D42" s="37" t="s">
        <v>46</v>
      </c>
      <c r="E42" s="30">
        <v>30000</v>
      </c>
      <c r="F42" s="30">
        <v>25</v>
      </c>
      <c r="G42" s="34">
        <f t="shared" si="8"/>
        <v>2127</v>
      </c>
      <c r="H42" s="34">
        <f t="shared" ref="H42" si="14">(E42)*3.04/100</f>
        <v>912</v>
      </c>
      <c r="I42" s="34">
        <f t="shared" ref="I42" si="15">(E42)*7.1/100</f>
        <v>2130</v>
      </c>
      <c r="J42" s="34">
        <f t="shared" ref="J42" si="16">(E42)*2.87/100</f>
        <v>861</v>
      </c>
      <c r="K42" s="30">
        <v>0</v>
      </c>
      <c r="L42" s="34">
        <f t="shared" si="13"/>
        <v>330</v>
      </c>
      <c r="M42" s="34">
        <f t="shared" ref="M42" si="17">(E42)*1/100</f>
        <v>300</v>
      </c>
      <c r="N42" s="34">
        <v>0</v>
      </c>
      <c r="O42" s="34">
        <f t="shared" si="9"/>
        <v>28202</v>
      </c>
      <c r="P42" s="38" t="s">
        <v>41</v>
      </c>
      <c r="Q42" s="39">
        <v>44136</v>
      </c>
      <c r="R42" s="39">
        <v>44682</v>
      </c>
      <c r="S42" s="39">
        <f>R42+184</f>
        <v>44866</v>
      </c>
    </row>
    <row r="43" spans="1:26" s="9" customFormat="1" ht="21" x14ac:dyDescent="0.35">
      <c r="A43" s="35" t="s">
        <v>65</v>
      </c>
      <c r="B43" s="36" t="s">
        <v>72</v>
      </c>
      <c r="C43" s="37" t="s">
        <v>82</v>
      </c>
      <c r="D43" s="37" t="s">
        <v>46</v>
      </c>
      <c r="E43" s="30">
        <v>30000</v>
      </c>
      <c r="F43" s="30">
        <v>25</v>
      </c>
      <c r="G43" s="34">
        <f t="shared" si="8"/>
        <v>2127</v>
      </c>
      <c r="H43" s="34">
        <f t="shared" ref="H43:H48" si="18">(E43)*3.04/100</f>
        <v>912</v>
      </c>
      <c r="I43" s="34">
        <f t="shared" ref="I43:I48" si="19">(E43)*7.1/100</f>
        <v>2130</v>
      </c>
      <c r="J43" s="34">
        <f t="shared" ref="J43:J48" si="20">(E43)*2.87/100</f>
        <v>861</v>
      </c>
      <c r="K43" s="30">
        <v>0</v>
      </c>
      <c r="L43" s="34">
        <f t="shared" si="13"/>
        <v>330</v>
      </c>
      <c r="M43" s="34">
        <f t="shared" ref="M43:M48" si="21">(E43)*1/100</f>
        <v>300</v>
      </c>
      <c r="N43" s="34">
        <v>0</v>
      </c>
      <c r="O43" s="34">
        <f t="shared" si="9"/>
        <v>28202</v>
      </c>
      <c r="P43" s="38" t="s">
        <v>41</v>
      </c>
      <c r="Q43" s="39">
        <v>44470</v>
      </c>
      <c r="R43" s="39">
        <v>44652</v>
      </c>
      <c r="S43" s="39">
        <f>R43+183</f>
        <v>44835</v>
      </c>
      <c r="T43" s="19"/>
      <c r="U43" s="19"/>
      <c r="V43" s="19"/>
      <c r="W43" s="19"/>
      <c r="X43" s="19"/>
      <c r="Y43" s="19"/>
      <c r="Z43" s="19"/>
    </row>
    <row r="44" spans="1:26" ht="21" x14ac:dyDescent="0.35">
      <c r="A44" s="35" t="s">
        <v>2</v>
      </c>
      <c r="B44" s="36" t="s">
        <v>12</v>
      </c>
      <c r="C44" s="37" t="s">
        <v>30</v>
      </c>
      <c r="D44" s="37" t="s">
        <v>46</v>
      </c>
      <c r="E44" s="30">
        <v>30000</v>
      </c>
      <c r="F44" s="30">
        <v>25</v>
      </c>
      <c r="G44" s="34">
        <f t="shared" si="8"/>
        <v>2127</v>
      </c>
      <c r="H44" s="34">
        <f t="shared" si="18"/>
        <v>912</v>
      </c>
      <c r="I44" s="34">
        <f t="shared" si="19"/>
        <v>2130</v>
      </c>
      <c r="J44" s="34">
        <f t="shared" si="20"/>
        <v>861</v>
      </c>
      <c r="K44" s="30">
        <v>0</v>
      </c>
      <c r="L44" s="34">
        <f t="shared" si="13"/>
        <v>330</v>
      </c>
      <c r="M44" s="34">
        <f t="shared" si="21"/>
        <v>300</v>
      </c>
      <c r="N44" s="34">
        <v>0</v>
      </c>
      <c r="O44" s="34">
        <f t="shared" si="9"/>
        <v>28202</v>
      </c>
      <c r="P44" s="38" t="s">
        <v>41</v>
      </c>
      <c r="Q44" s="39">
        <v>44105</v>
      </c>
      <c r="R44" s="39">
        <v>44652</v>
      </c>
      <c r="S44" s="39">
        <f>R44+182</f>
        <v>44834</v>
      </c>
      <c r="T44" s="19"/>
      <c r="U44" s="19"/>
      <c r="V44" s="19"/>
      <c r="W44" s="19"/>
      <c r="X44" s="19"/>
      <c r="Y44" s="19"/>
      <c r="Z44" s="19"/>
    </row>
    <row r="45" spans="1:26" s="9" customFormat="1" ht="21" x14ac:dyDescent="0.35">
      <c r="A45" s="35" t="s">
        <v>64</v>
      </c>
      <c r="B45" s="36" t="s">
        <v>71</v>
      </c>
      <c r="C45" s="37" t="s">
        <v>59</v>
      </c>
      <c r="D45" s="37" t="s">
        <v>46</v>
      </c>
      <c r="E45" s="30">
        <v>25000</v>
      </c>
      <c r="F45" s="30">
        <v>25</v>
      </c>
      <c r="G45" s="34">
        <v>44835</v>
      </c>
      <c r="H45" s="34">
        <v>44835</v>
      </c>
      <c r="I45" s="34">
        <f t="shared" si="19"/>
        <v>1775</v>
      </c>
      <c r="J45" s="34">
        <f t="shared" si="20"/>
        <v>717.5</v>
      </c>
      <c r="K45" s="30">
        <v>0</v>
      </c>
      <c r="L45" s="34">
        <f t="shared" si="13"/>
        <v>275.00000000000006</v>
      </c>
      <c r="M45" s="34">
        <f t="shared" si="21"/>
        <v>250</v>
      </c>
      <c r="N45" s="34">
        <v>0</v>
      </c>
      <c r="O45" s="34">
        <f t="shared" si="9"/>
        <v>-20577.5</v>
      </c>
      <c r="P45" s="38" t="s">
        <v>40</v>
      </c>
      <c r="Q45" s="39">
        <v>44470</v>
      </c>
      <c r="R45" s="39">
        <v>44652</v>
      </c>
      <c r="S45" s="50" t="s">
        <v>110</v>
      </c>
      <c r="T45" s="19"/>
      <c r="U45" s="19"/>
      <c r="V45" s="19"/>
      <c r="W45" s="19"/>
      <c r="X45" s="19"/>
      <c r="Y45" s="19"/>
      <c r="Z45" s="19"/>
    </row>
    <row r="46" spans="1:26" ht="21" x14ac:dyDescent="0.35">
      <c r="A46" s="35" t="s">
        <v>6</v>
      </c>
      <c r="B46" s="36" t="s">
        <v>58</v>
      </c>
      <c r="C46" s="37" t="s">
        <v>30</v>
      </c>
      <c r="D46" s="37" t="s">
        <v>46</v>
      </c>
      <c r="E46" s="30">
        <v>24000</v>
      </c>
      <c r="F46" s="30">
        <v>25</v>
      </c>
      <c r="G46" s="34">
        <f t="shared" si="8"/>
        <v>1701.6</v>
      </c>
      <c r="H46" s="34">
        <f t="shared" si="18"/>
        <v>729.6</v>
      </c>
      <c r="I46" s="34">
        <f t="shared" si="19"/>
        <v>1704</v>
      </c>
      <c r="J46" s="34">
        <f t="shared" si="20"/>
        <v>688.8</v>
      </c>
      <c r="K46" s="30">
        <v>0</v>
      </c>
      <c r="L46" s="34">
        <f t="shared" si="13"/>
        <v>264.00000000000006</v>
      </c>
      <c r="M46" s="34">
        <f t="shared" si="21"/>
        <v>240</v>
      </c>
      <c r="N46" s="34">
        <v>682.54</v>
      </c>
      <c r="O46" s="34">
        <f t="shared" si="9"/>
        <v>21874.06</v>
      </c>
      <c r="P46" s="38" t="s">
        <v>41</v>
      </c>
      <c r="Q46" s="39">
        <v>44105</v>
      </c>
      <c r="R46" s="39">
        <v>44652</v>
      </c>
      <c r="S46" s="39">
        <f>R46+183</f>
        <v>44835</v>
      </c>
      <c r="T46" s="19"/>
      <c r="U46" s="19"/>
      <c r="V46" s="19"/>
      <c r="W46" s="19"/>
      <c r="X46" s="19"/>
      <c r="Y46" s="19"/>
      <c r="Z46" s="19"/>
    </row>
    <row r="47" spans="1:26" ht="21" x14ac:dyDescent="0.35">
      <c r="A47" s="35" t="s">
        <v>11</v>
      </c>
      <c r="B47" s="36" t="s">
        <v>12</v>
      </c>
      <c r="C47" s="37" t="s">
        <v>33</v>
      </c>
      <c r="D47" s="37" t="s">
        <v>46</v>
      </c>
      <c r="E47" s="30">
        <v>23000</v>
      </c>
      <c r="F47" s="30">
        <v>25</v>
      </c>
      <c r="G47" s="34">
        <f t="shared" si="8"/>
        <v>1630.7</v>
      </c>
      <c r="H47" s="34">
        <f t="shared" si="18"/>
        <v>699.2</v>
      </c>
      <c r="I47" s="34">
        <f t="shared" si="19"/>
        <v>1633</v>
      </c>
      <c r="J47" s="34">
        <f t="shared" si="20"/>
        <v>660.1</v>
      </c>
      <c r="K47" s="30">
        <v>0</v>
      </c>
      <c r="L47" s="34">
        <f t="shared" si="13"/>
        <v>253.00000000000003</v>
      </c>
      <c r="M47" s="34">
        <f t="shared" si="21"/>
        <v>230</v>
      </c>
      <c r="N47" s="34">
        <v>0</v>
      </c>
      <c r="O47" s="34">
        <f t="shared" si="9"/>
        <v>21615.7</v>
      </c>
      <c r="P47" s="38" t="s">
        <v>41</v>
      </c>
      <c r="Q47" s="39">
        <v>44117</v>
      </c>
      <c r="R47" s="39">
        <v>44664</v>
      </c>
      <c r="S47" s="39">
        <v>44846</v>
      </c>
      <c r="T47" s="19"/>
      <c r="U47" s="19"/>
      <c r="V47" s="19"/>
      <c r="W47" s="19"/>
      <c r="X47" s="19"/>
      <c r="Y47" s="19"/>
      <c r="Z47" s="19"/>
    </row>
    <row r="48" spans="1:26" ht="21" x14ac:dyDescent="0.35">
      <c r="A48" s="35" t="s">
        <v>4</v>
      </c>
      <c r="B48" s="36" t="s">
        <v>5</v>
      </c>
      <c r="C48" s="37" t="s">
        <v>30</v>
      </c>
      <c r="D48" s="37" t="s">
        <v>46</v>
      </c>
      <c r="E48" s="30">
        <v>20000</v>
      </c>
      <c r="F48" s="30">
        <v>25</v>
      </c>
      <c r="G48" s="34">
        <f t="shared" si="8"/>
        <v>1418</v>
      </c>
      <c r="H48" s="34">
        <f t="shared" si="18"/>
        <v>608</v>
      </c>
      <c r="I48" s="34">
        <f t="shared" si="19"/>
        <v>1420</v>
      </c>
      <c r="J48" s="34">
        <f t="shared" si="20"/>
        <v>574</v>
      </c>
      <c r="K48" s="30">
        <v>0</v>
      </c>
      <c r="L48" s="34">
        <f t="shared" si="13"/>
        <v>220</v>
      </c>
      <c r="M48" s="34">
        <f t="shared" si="21"/>
        <v>200</v>
      </c>
      <c r="N48" s="34">
        <v>682.54</v>
      </c>
      <c r="O48" s="34">
        <f t="shared" si="9"/>
        <v>18110.46</v>
      </c>
      <c r="P48" s="38" t="s">
        <v>41</v>
      </c>
      <c r="Q48" s="39">
        <v>44105</v>
      </c>
      <c r="R48" s="39">
        <v>44652</v>
      </c>
      <c r="S48" s="39">
        <f>R48+183</f>
        <v>44835</v>
      </c>
      <c r="T48" s="19"/>
      <c r="U48" s="19"/>
      <c r="V48" s="19"/>
      <c r="W48" s="19"/>
      <c r="X48" s="19"/>
      <c r="Y48" s="19"/>
      <c r="Z48" s="19"/>
    </row>
    <row r="49" spans="1:26" ht="21" x14ac:dyDescent="0.35">
      <c r="A49" s="35"/>
      <c r="B49" s="36"/>
      <c r="C49" s="37"/>
      <c r="D49" s="37"/>
      <c r="E49" s="30"/>
      <c r="F49" s="30"/>
      <c r="G49" s="34"/>
      <c r="H49" s="34"/>
      <c r="I49" s="34"/>
      <c r="J49" s="34"/>
      <c r="K49" s="30"/>
      <c r="L49" s="34"/>
      <c r="M49" s="34"/>
      <c r="N49" s="34"/>
      <c r="O49" s="34"/>
      <c r="P49" s="38"/>
      <c r="Q49" s="38"/>
      <c r="R49" s="38"/>
      <c r="S49" s="38"/>
      <c r="T49" s="19"/>
      <c r="U49" s="19"/>
      <c r="V49" s="19"/>
      <c r="W49" s="19"/>
      <c r="X49" s="19"/>
      <c r="Y49" s="19"/>
      <c r="Z49" s="19"/>
    </row>
    <row r="50" spans="1:26" ht="21" x14ac:dyDescent="0.35">
      <c r="A50" s="43" t="s">
        <v>14</v>
      </c>
      <c r="B50" s="44"/>
      <c r="C50" s="44"/>
      <c r="D50" s="44"/>
      <c r="E50" s="34">
        <f t="shared" ref="E50:O50" si="22">SUM(E15:E48)</f>
        <v>2039000</v>
      </c>
      <c r="F50" s="34">
        <f t="shared" si="22"/>
        <v>850</v>
      </c>
      <c r="G50" s="34">
        <f t="shared" si="22"/>
        <v>187627.6</v>
      </c>
      <c r="H50" s="34">
        <f t="shared" si="22"/>
        <v>106060.6</v>
      </c>
      <c r="I50" s="34">
        <f t="shared" si="22"/>
        <v>144769</v>
      </c>
      <c r="J50" s="34">
        <f t="shared" si="22"/>
        <v>58519.299999999996</v>
      </c>
      <c r="K50" s="34">
        <f t="shared" si="22"/>
        <v>154193.94999999998</v>
      </c>
      <c r="L50" s="34">
        <f t="shared" si="22"/>
        <v>18576.25</v>
      </c>
      <c r="M50" s="34">
        <f t="shared" si="22"/>
        <v>20390</v>
      </c>
      <c r="N50" s="34">
        <f t="shared" si="22"/>
        <v>25764.320000000007</v>
      </c>
      <c r="O50" s="34">
        <f t="shared" si="22"/>
        <v>1693611.83</v>
      </c>
      <c r="P50" s="45"/>
      <c r="Q50" s="46"/>
      <c r="R50" s="46"/>
      <c r="S50" s="46"/>
    </row>
    <row r="53" spans="1:26" ht="26.25" x14ac:dyDescent="0.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26" ht="26.25" x14ac:dyDescent="0.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26" ht="26.25" x14ac:dyDescent="0.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22"/>
      <c r="P55" s="22"/>
    </row>
    <row r="56" spans="1:26" ht="26.25" x14ac:dyDescent="0.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8"/>
      <c r="P56" s="12"/>
      <c r="Q56" s="1"/>
      <c r="R56" s="2"/>
      <c r="S56" s="2"/>
    </row>
    <row r="57" spans="1:26" ht="26.25" x14ac:dyDescent="0.4">
      <c r="A57" s="13"/>
      <c r="B57" s="7"/>
      <c r="E57" s="25"/>
      <c r="F57" s="25"/>
      <c r="G57" s="25"/>
      <c r="H57" s="7"/>
      <c r="I57" s="7"/>
      <c r="J57" s="7"/>
      <c r="K57" s="7"/>
      <c r="L57" s="7"/>
      <c r="M57" s="7"/>
      <c r="N57" s="7"/>
      <c r="O57" s="7"/>
      <c r="P57" s="14"/>
      <c r="Q57" s="1"/>
      <c r="R57" s="1"/>
      <c r="S57" s="1"/>
    </row>
    <row r="58" spans="1:26" ht="26.25" x14ac:dyDescent="0.4">
      <c r="A58" s="15"/>
      <c r="B58" s="7"/>
      <c r="D58" s="8"/>
      <c r="H58" s="7"/>
      <c r="I58" s="7"/>
      <c r="J58" s="7"/>
      <c r="K58" s="7"/>
      <c r="L58" s="7"/>
      <c r="M58" s="7"/>
      <c r="N58" s="7"/>
      <c r="O58" s="18"/>
      <c r="P58" s="10"/>
      <c r="Q58" s="1"/>
      <c r="R58" s="1"/>
      <c r="S58" s="1"/>
    </row>
    <row r="59" spans="1:26" ht="26.25" x14ac:dyDescent="0.4">
      <c r="A59" s="10"/>
      <c r="B59" s="7"/>
      <c r="D59" s="17"/>
      <c r="H59" s="7"/>
      <c r="I59" s="7"/>
      <c r="J59" s="7"/>
      <c r="K59" s="7"/>
      <c r="L59" s="7"/>
      <c r="M59" s="7"/>
      <c r="N59" s="7"/>
      <c r="O59" s="7"/>
      <c r="P59" s="16"/>
      <c r="Q59" s="3"/>
      <c r="R59" s="3"/>
      <c r="S59" s="3"/>
    </row>
    <row r="60" spans="1:26" ht="26.25" x14ac:dyDescent="0.4">
      <c r="A60" s="7"/>
      <c r="B60" s="7"/>
      <c r="C60" s="7"/>
      <c r="D60" s="17"/>
      <c r="G60" s="25" t="s">
        <v>111</v>
      </c>
      <c r="H60" s="25"/>
      <c r="I60" s="25"/>
      <c r="J60" s="25"/>
      <c r="K60" s="7"/>
      <c r="L60" s="7"/>
      <c r="M60" s="7"/>
      <c r="N60" s="7"/>
      <c r="O60" s="7"/>
      <c r="P60" s="16"/>
    </row>
    <row r="61" spans="1:26" ht="26.25" x14ac:dyDescent="0.4">
      <c r="A61" s="11"/>
      <c r="B61" s="11"/>
      <c r="C61" s="15"/>
      <c r="D61" s="7"/>
      <c r="G61" s="24" t="s">
        <v>107</v>
      </c>
      <c r="H61" s="24"/>
      <c r="I61" s="24"/>
      <c r="J61" s="24"/>
      <c r="K61" s="7"/>
      <c r="L61" s="7"/>
      <c r="M61" s="7"/>
      <c r="N61" s="7"/>
      <c r="O61" s="7"/>
      <c r="P61" s="16"/>
    </row>
    <row r="62" spans="1:26" ht="26.25" x14ac:dyDescent="0.4">
      <c r="A62" s="10"/>
      <c r="B62" s="10"/>
      <c r="C62" s="10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0"/>
    </row>
    <row r="63" spans="1:26" ht="26.25" x14ac:dyDescent="0.4">
      <c r="A63" s="10"/>
      <c r="B63" s="10"/>
      <c r="C63" s="7"/>
      <c r="D63" s="7"/>
      <c r="E63" s="7"/>
      <c r="F63" s="25"/>
      <c r="G63" s="25"/>
      <c r="H63" s="25"/>
      <c r="I63" s="25"/>
      <c r="J63" s="7"/>
      <c r="K63" s="7"/>
      <c r="L63" s="7"/>
      <c r="M63" s="7"/>
      <c r="N63" s="7"/>
      <c r="O63" s="7"/>
      <c r="P63" s="10"/>
    </row>
    <row r="64" spans="1:26" ht="26.25" x14ac:dyDescent="0.3">
      <c r="F64" s="24"/>
      <c r="G64" s="24"/>
      <c r="H64" s="24"/>
      <c r="I64" s="2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3:20" x14ac:dyDescent="0.25">
      <c r="C65" s="5"/>
      <c r="D65" s="5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</sheetData>
  <mergeCells count="25">
    <mergeCell ref="A1:T10"/>
    <mergeCell ref="G60:J60"/>
    <mergeCell ref="A11:S11"/>
    <mergeCell ref="A12:S12"/>
    <mergeCell ref="F64:I64"/>
    <mergeCell ref="F63:I63"/>
    <mergeCell ref="R13:R14"/>
    <mergeCell ref="S13:S14"/>
    <mergeCell ref="E57:G57"/>
    <mergeCell ref="Q13:Q14"/>
    <mergeCell ref="P13:P14"/>
    <mergeCell ref="F13:F14"/>
    <mergeCell ref="L13:L14"/>
    <mergeCell ref="M13:M14"/>
    <mergeCell ref="N13:N14"/>
    <mergeCell ref="O13:O14"/>
    <mergeCell ref="G61:J61"/>
    <mergeCell ref="A13:A14"/>
    <mergeCell ref="B13:B14"/>
    <mergeCell ref="C13:C14"/>
    <mergeCell ref="D13:D14"/>
    <mergeCell ref="E13:E14"/>
    <mergeCell ref="G13:H13"/>
    <mergeCell ref="I13:J13"/>
    <mergeCell ref="K13:K1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usuario</cp:lastModifiedBy>
  <cp:lastPrinted>2022-06-01T15:25:45Z</cp:lastPrinted>
  <dcterms:created xsi:type="dcterms:W3CDTF">2021-02-24T17:51:00Z</dcterms:created>
  <dcterms:modified xsi:type="dcterms:W3CDTF">2022-06-01T17:16:12Z</dcterms:modified>
</cp:coreProperties>
</file>