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Area Tecnica 4\Desktop\DESKTOP\NOMINA PORTAL\NOMINAS 2022\"/>
    </mc:Choice>
  </mc:AlternateContent>
  <xr:revisionPtr revIDLastSave="0" documentId="13_ncr:1_{11CF2FD8-7AE9-4E20-B634-A7DAE097864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</sheets>
  <definedNames>
    <definedName name="_xlnm.Print_Area" localSheetId="0">Hoja1!$A$1:$S$81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2" i="1" l="1"/>
  <c r="S43" i="1"/>
  <c r="S32" i="1"/>
  <c r="S33" i="1"/>
  <c r="S46" i="1"/>
  <c r="S50" i="1"/>
  <c r="L58" i="1"/>
  <c r="S40" i="1"/>
  <c r="S55" i="1"/>
  <c r="S56" i="1"/>
  <c r="S54" i="1"/>
  <c r="S53" i="1"/>
  <c r="S52" i="1"/>
  <c r="S51" i="1"/>
  <c r="S49" i="1"/>
  <c r="S48" i="1"/>
  <c r="S47" i="1"/>
  <c r="S44" i="1"/>
  <c r="S45" i="1"/>
  <c r="S41" i="1"/>
  <c r="S38" i="1"/>
  <c r="S36" i="1"/>
  <c r="S37" i="1"/>
  <c r="S35" i="1"/>
  <c r="S31" i="1"/>
  <c r="S30" i="1"/>
  <c r="S29" i="1"/>
  <c r="S34" i="1"/>
  <c r="S28" i="1"/>
  <c r="L39" i="1"/>
  <c r="F58" i="1"/>
  <c r="G58" i="1"/>
  <c r="H58" i="1"/>
  <c r="I58" i="1"/>
  <c r="J58" i="1"/>
  <c r="K58" i="1"/>
  <c r="M58" i="1"/>
  <c r="N58" i="1"/>
  <c r="E58" i="1"/>
  <c r="O29" i="1"/>
  <c r="O30" i="1"/>
  <c r="O31" i="1"/>
  <c r="O32" i="1"/>
  <c r="O33" i="1"/>
  <c r="O34" i="1"/>
  <c r="O35" i="1"/>
  <c r="O36" i="1"/>
  <c r="O37" i="1"/>
  <c r="O58" i="1" s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28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H36" i="1"/>
  <c r="I36" i="1"/>
  <c r="J36" i="1"/>
  <c r="M36" i="1"/>
  <c r="H45" i="1"/>
  <c r="I45" i="1"/>
  <c r="J45" i="1"/>
  <c r="M45" i="1"/>
  <c r="H49" i="1"/>
  <c r="I49" i="1"/>
  <c r="J49" i="1"/>
  <c r="M49" i="1"/>
  <c r="H41" i="1"/>
  <c r="I41" i="1"/>
  <c r="J41" i="1"/>
  <c r="M41" i="1"/>
  <c r="H35" i="1"/>
  <c r="I35" i="1"/>
  <c r="J35" i="1"/>
  <c r="M35" i="1"/>
  <c r="H40" i="1"/>
  <c r="I40" i="1"/>
  <c r="J40" i="1"/>
  <c r="M40" i="1"/>
  <c r="H51" i="1"/>
  <c r="I51" i="1"/>
  <c r="J51" i="1"/>
  <c r="M51" i="1"/>
  <c r="H53" i="1"/>
  <c r="I53" i="1"/>
  <c r="J53" i="1"/>
  <c r="M53" i="1"/>
  <c r="H37" i="1"/>
  <c r="I37" i="1"/>
  <c r="J37" i="1"/>
  <c r="M37" i="1"/>
  <c r="H38" i="1"/>
  <c r="I38" i="1"/>
  <c r="J38" i="1"/>
  <c r="M38" i="1"/>
  <c r="M28" i="1"/>
  <c r="M52" i="1"/>
  <c r="M32" i="1"/>
  <c r="M56" i="1"/>
  <c r="M54" i="1"/>
  <c r="M42" i="1"/>
  <c r="M43" i="1"/>
  <c r="M55" i="1"/>
  <c r="M44" i="1"/>
  <c r="M46" i="1"/>
  <c r="M47" i="1"/>
  <c r="M30" i="1"/>
  <c r="M48" i="1"/>
  <c r="M33" i="1"/>
  <c r="M31" i="1"/>
  <c r="M50" i="1"/>
  <c r="M29" i="1"/>
  <c r="M34" i="1"/>
  <c r="M39" i="1"/>
  <c r="H34" i="1"/>
  <c r="I34" i="1"/>
  <c r="J34" i="1"/>
  <c r="J28" i="1"/>
  <c r="J52" i="1"/>
  <c r="J32" i="1"/>
  <c r="J56" i="1"/>
  <c r="J54" i="1"/>
  <c r="J42" i="1"/>
  <c r="J43" i="1"/>
  <c r="J55" i="1"/>
  <c r="J44" i="1"/>
  <c r="J46" i="1"/>
  <c r="J47" i="1"/>
  <c r="J30" i="1"/>
  <c r="J48" i="1"/>
  <c r="J33" i="1"/>
  <c r="J31" i="1"/>
  <c r="J50" i="1"/>
  <c r="J29" i="1"/>
  <c r="J39" i="1"/>
  <c r="I28" i="1"/>
  <c r="I52" i="1"/>
  <c r="I32" i="1"/>
  <c r="I56" i="1"/>
  <c r="I54" i="1"/>
  <c r="I42" i="1"/>
  <c r="I43" i="1"/>
  <c r="I55" i="1"/>
  <c r="I44" i="1"/>
  <c r="I46" i="1"/>
  <c r="I47" i="1"/>
  <c r="I30" i="1"/>
  <c r="I48" i="1"/>
  <c r="I33" i="1"/>
  <c r="I31" i="1"/>
  <c r="I50" i="1"/>
  <c r="I29" i="1"/>
  <c r="I39" i="1"/>
  <c r="G28" i="1"/>
  <c r="H28" i="1"/>
  <c r="H52" i="1"/>
  <c r="H32" i="1"/>
  <c r="H56" i="1"/>
  <c r="H54" i="1"/>
  <c r="H42" i="1"/>
  <c r="H43" i="1"/>
  <c r="H55" i="1"/>
  <c r="H44" i="1"/>
  <c r="H46" i="1"/>
  <c r="H47" i="1"/>
  <c r="H30" i="1"/>
  <c r="H48" i="1"/>
  <c r="H33" i="1"/>
  <c r="H31" i="1"/>
  <c r="H50" i="1"/>
  <c r="H29" i="1"/>
  <c r="H39" i="1"/>
</calcChain>
</file>

<file path=xl/sharedStrings.xml><?xml version="1.0" encoding="utf-8"?>
<sst xmlns="http://schemas.openxmlformats.org/spreadsheetml/2006/main" count="180" uniqueCount="98">
  <si>
    <t>EMPLEADOS</t>
  </si>
  <si>
    <t>PAMELA MARGARITA MOYA BRITO</t>
  </si>
  <si>
    <t>CARLOS CRISTO ALCANTARA</t>
  </si>
  <si>
    <t>CELIA FRESANNA FERNANDEZ GARCIA</t>
  </si>
  <si>
    <t xml:space="preserve">JUAN EVANGELISTA FERNANDEZ PEGUERO </t>
  </si>
  <si>
    <t xml:space="preserve">MENSAJERO </t>
  </si>
  <si>
    <t xml:space="preserve">JULIO ALMANDO BAEZ VELEZ </t>
  </si>
  <si>
    <t>MARIA VENECIA GARCIA MATA</t>
  </si>
  <si>
    <t>TECNICO DE RECURSOS HUMANOS</t>
  </si>
  <si>
    <t>YEFRY REYNALDO ISABEL PUELLO</t>
  </si>
  <si>
    <t>SOPORTE TECNICO</t>
  </si>
  <si>
    <t>CESAR SALVADOR DE LA PAZ JIMENEZ</t>
  </si>
  <si>
    <t xml:space="preserve">CHOFER </t>
  </si>
  <si>
    <t>DORIS IRACEMA GUERRERO SALAZAR</t>
  </si>
  <si>
    <t xml:space="preserve">CARLOS ANTONIO FLORENTINO DE LA CRUZ </t>
  </si>
  <si>
    <t xml:space="preserve">TOTALES </t>
  </si>
  <si>
    <t xml:space="preserve">MAYOLENY OGANDO DE OLEO  </t>
  </si>
  <si>
    <t xml:space="preserve">JAIRO MATEO VALENZUELA </t>
  </si>
  <si>
    <t xml:space="preserve">               NOMINA DE PERSONAL CONTRATADO</t>
  </si>
  <si>
    <t xml:space="preserve">DEPTO. RECURSOS HUMANOS </t>
  </si>
  <si>
    <t>DEPARTAMENTO</t>
  </si>
  <si>
    <t>ALBERTO JOSE CURREYA GONZALES</t>
  </si>
  <si>
    <t>JAIME RAFAEL ORTEGA TOUS</t>
  </si>
  <si>
    <t>RACHEL DENISSE PENA VANDERPOOL</t>
  </si>
  <si>
    <t>YADERLY MIGUELINA Martínez Martínez</t>
  </si>
  <si>
    <t>JEREMY JIMENEZ OLIVERO</t>
  </si>
  <si>
    <t>JAVIER CORDERO OZORIA</t>
  </si>
  <si>
    <t>TECNICO DE PLANIFICACION</t>
  </si>
  <si>
    <t>COORDINADOR DE PROYECTOS</t>
  </si>
  <si>
    <t>OFICIAL DE ACCESO A LA INFORMACION</t>
  </si>
  <si>
    <t>GESTOR DE REDES SOCIALES</t>
  </si>
  <si>
    <t>ASESOR JURIDICO</t>
  </si>
  <si>
    <t>DIVISION DE IT</t>
  </si>
  <si>
    <t>SERVICIOS GENERALES</t>
  </si>
  <si>
    <t>DEPTO. JURIDICO</t>
  </si>
  <si>
    <t>DIVISION DE RECURSOS HUMANOS</t>
  </si>
  <si>
    <t>PRESIDENCIA</t>
  </si>
  <si>
    <t>PLANIFICACION Y DESARROLLO</t>
  </si>
  <si>
    <t>ACCESO A LA INFORMACION</t>
  </si>
  <si>
    <t>JUAN MIGUEL FRIAS GOMEZ</t>
  </si>
  <si>
    <t>ANALISTA DE PRESUPUESTO</t>
  </si>
  <si>
    <t xml:space="preserve">ADMINISTRADOR DE BASE DE DATOS </t>
  </si>
  <si>
    <t>ANALISTA DE COMPRAS Y CONTRATACIONES</t>
  </si>
  <si>
    <t>REVISADO POR</t>
  </si>
  <si>
    <t>F</t>
  </si>
  <si>
    <t>M</t>
  </si>
  <si>
    <t>ASISTENTE EJECUTIVA</t>
  </si>
  <si>
    <t>ANALISTA LEGAL</t>
  </si>
  <si>
    <t>CARGO</t>
  </si>
  <si>
    <t xml:space="preserve">ESTATUS </t>
  </si>
  <si>
    <t>CONTRATADO</t>
  </si>
  <si>
    <t>INGRESO</t>
  </si>
  <si>
    <t>GENERO</t>
  </si>
  <si>
    <t>ARS</t>
  </si>
  <si>
    <t>AFP</t>
  </si>
  <si>
    <t>ISR</t>
  </si>
  <si>
    <t>Empleado</t>
  </si>
  <si>
    <t>OTROS DESC.</t>
  </si>
  <si>
    <t>INGRESO NETO</t>
  </si>
  <si>
    <t>INFOTEP</t>
  </si>
  <si>
    <t>ARL</t>
  </si>
  <si>
    <t>SEGURO DE VIDA</t>
  </si>
  <si>
    <t>LUIS EDWARD FERRERAS Méndez</t>
  </si>
  <si>
    <t>SUPERVISOR DE MAYORDOMIA</t>
  </si>
  <si>
    <t>DIR. ADMINISTRATIVA Y FINANCIERA</t>
  </si>
  <si>
    <t>CPMSP</t>
  </si>
  <si>
    <t>COORD.DE PLANIFICACION Y DESARROLLO</t>
  </si>
  <si>
    <t>UNID. DE COMPRAS Y CONTRATACIONES</t>
  </si>
  <si>
    <t>YESENIA NICAURIS RUIZ PEREZ</t>
  </si>
  <si>
    <t>LISBET ALTAGRACIA BERROA</t>
  </si>
  <si>
    <t>ELDON MIGUEL RODRIGUEZ RODRIGUEZ</t>
  </si>
  <si>
    <t>DIANELDI MERCEDES MARIA Martínez</t>
  </si>
  <si>
    <t>CRISTINA FRANCHESCA BRITO ALMONTE</t>
  </si>
  <si>
    <t>CAMILA FELIZ BACHA</t>
  </si>
  <si>
    <t>JUAN CARLOS Martínez CORDERO</t>
  </si>
  <si>
    <t>MARIA ORALIS MOLINA MORILLO</t>
  </si>
  <si>
    <t>COORD. DE RECURSOS HUMANOS</t>
  </si>
  <si>
    <t>SECRETARIA</t>
  </si>
  <si>
    <t>AUXILIAR DE ALMACEN Y SUMINISTRO</t>
  </si>
  <si>
    <t>CONTADORA</t>
  </si>
  <si>
    <t>COORD. DE COMUNICACIONES</t>
  </si>
  <si>
    <t>ANALISTA DE COOPERACION INTERNACIONAL</t>
  </si>
  <si>
    <t>TECNICO DE ADMINISTRATIVO</t>
  </si>
  <si>
    <t>TECNICO DE COMUNICACIONES</t>
  </si>
  <si>
    <t>EDUARDO JOSE LOVATON RODRIGUEZ</t>
  </si>
  <si>
    <t>UNIDAD DE COMUNICACIONES</t>
  </si>
  <si>
    <t>DIRECCION TECNICA</t>
  </si>
  <si>
    <t>ASESOR DE SEGURIDAD PORTUARIA</t>
  </si>
  <si>
    <t>UNIDA DE RECURSOS HUMANOS</t>
  </si>
  <si>
    <t>UNIDAD DE COMPRAS Y CONTRATACIONES</t>
  </si>
  <si>
    <t>AUXILIAR DE TRANSPORTACION</t>
  </si>
  <si>
    <t>DIRECCION TECNICA PORTUARIO</t>
  </si>
  <si>
    <t>DIR. TECNICO PORTUARIO</t>
  </si>
  <si>
    <t xml:space="preserve">FECHA CONTRATO </t>
  </si>
  <si>
    <t>ULTIMA RENOVACION</t>
  </si>
  <si>
    <t>FIN DE CONTRATO</t>
  </si>
  <si>
    <t>-</t>
  </si>
  <si>
    <t>ENERO-2022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</si>
</sst>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RD$&quot;* #,##0.00_);_(&quot;RD$&quot;* \(#,##0.00\);_(&quot;RD$&quot;* &quot;-&quot;??_);_(@_)"/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sz val="10"/>
      <name val="Arial"/>
      <family val="2"/>
    </font>
    <font>
      <sz val="9"/>
      <color rgb="FF000000"/>
      <name val="Calibri"/>
      <family val="2"/>
    </font>
    <font>
      <b/>
      <sz val="14"/>
      <color rgb="FF000000"/>
      <name val="Calibri"/>
      <family val="2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sz val="20"/>
      <color rgb="FF000000"/>
      <name val="Calibri"/>
      <family val="2"/>
      <scheme val="minor"/>
    </font>
    <font>
      <b/>
      <sz val="22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name val="Calibri"/>
      <family val="2"/>
      <scheme val="minor"/>
    </font>
    <font>
      <sz val="2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 applyFill="1" applyBorder="1"/>
    <xf numFmtId="43" fontId="2" fillId="0" borderId="0" xfId="1" applyFont="1" applyFill="1" applyBorder="1"/>
    <xf numFmtId="4" fontId="2" fillId="0" borderId="0" xfId="0" applyNumberFormat="1" applyFont="1" applyFill="1" applyBorder="1"/>
    <xf numFmtId="4" fontId="4" fillId="0" borderId="0" xfId="0" applyNumberFormat="1" applyFont="1" applyFill="1" applyBorder="1" applyAlignment="1"/>
    <xf numFmtId="0" fontId="7" fillId="0" borderId="0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6" fillId="0" borderId="0" xfId="0" applyFont="1" applyFill="1" applyBorder="1" applyAlignment="1"/>
    <xf numFmtId="0" fontId="8" fillId="0" borderId="0" xfId="0" applyFont="1"/>
    <xf numFmtId="0" fontId="9" fillId="0" borderId="0" xfId="0" applyFont="1" applyAlignment="1">
      <alignment vertical="center"/>
    </xf>
    <xf numFmtId="0" fontId="0" fillId="8" borderId="0" xfId="0" applyFill="1"/>
    <xf numFmtId="0" fontId="8" fillId="0" borderId="0" xfId="0" applyFont="1" applyFill="1" applyBorder="1"/>
    <xf numFmtId="0" fontId="10" fillId="0" borderId="0" xfId="0" applyFont="1" applyFill="1" applyBorder="1" applyAlignment="1"/>
    <xf numFmtId="17" fontId="10" fillId="0" borderId="0" xfId="0" applyNumberFormat="1" applyFont="1" applyFill="1" applyBorder="1" applyAlignment="1">
      <alignment vertical="center"/>
    </xf>
    <xf numFmtId="17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49" fontId="10" fillId="0" borderId="0" xfId="0" applyNumberFormat="1" applyFont="1" applyFill="1" applyBorder="1" applyAlignment="1">
      <alignment vertical="center"/>
    </xf>
    <xf numFmtId="0" fontId="8" fillId="0" borderId="0" xfId="0" applyFont="1" applyBorder="1"/>
    <xf numFmtId="0" fontId="8" fillId="0" borderId="5" xfId="0" applyFont="1" applyBorder="1"/>
    <xf numFmtId="4" fontId="8" fillId="0" borderId="0" xfId="0" applyNumberFormat="1" applyFont="1" applyFill="1" applyBorder="1"/>
    <xf numFmtId="0" fontId="10" fillId="0" borderId="0" xfId="0" applyFont="1" applyFill="1" applyBorder="1" applyAlignment="1">
      <alignment horizontal="center" vertical="center"/>
    </xf>
    <xf numFmtId="43" fontId="8" fillId="0" borderId="0" xfId="1" applyFont="1" applyFill="1" applyBorder="1"/>
    <xf numFmtId="0" fontId="11" fillId="0" borderId="0" xfId="0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/>
    <xf numFmtId="0" fontId="9" fillId="0" borderId="0" xfId="0" applyFont="1" applyFill="1" applyBorder="1" applyAlignment="1">
      <alignment vertical="center"/>
    </xf>
    <xf numFmtId="4" fontId="13" fillId="6" borderId="8" xfId="0" applyNumberFormat="1" applyFont="1" applyFill="1" applyBorder="1" applyAlignment="1">
      <alignment horizontal="center" vertical="center"/>
    </xf>
    <xf numFmtId="4" fontId="13" fillId="7" borderId="7" xfId="0" applyNumberFormat="1" applyFont="1" applyFill="1" applyBorder="1" applyAlignment="1">
      <alignment horizontal="center" vertical="center"/>
    </xf>
    <xf numFmtId="0" fontId="12" fillId="0" borderId="1" xfId="2" applyFont="1" applyFill="1" applyBorder="1" applyAlignment="1">
      <alignment horizontal="left" vertical="center"/>
    </xf>
    <xf numFmtId="44" fontId="12" fillId="0" borderId="1" xfId="2" applyNumberFormat="1" applyFont="1" applyFill="1" applyBorder="1" applyAlignment="1">
      <alignment horizontal="left" vertical="center"/>
    </xf>
    <xf numFmtId="4" fontId="14" fillId="0" borderId="1" xfId="3" applyNumberFormat="1" applyFont="1" applyFill="1" applyBorder="1" applyAlignment="1">
      <alignment horizontal="right"/>
    </xf>
    <xf numFmtId="0" fontId="12" fillId="0" borderId="1" xfId="2" applyFont="1" applyFill="1" applyBorder="1" applyAlignment="1">
      <alignment horizontal="left"/>
    </xf>
    <xf numFmtId="0" fontId="12" fillId="0" borderId="1" xfId="2" applyNumberFormat="1" applyFont="1" applyFill="1" applyBorder="1" applyAlignment="1">
      <alignment horizontal="left"/>
    </xf>
    <xf numFmtId="0" fontId="13" fillId="0" borderId="1" xfId="0" applyFont="1" applyFill="1" applyBorder="1"/>
    <xf numFmtId="4" fontId="15" fillId="0" borderId="1" xfId="0" applyNumberFormat="1" applyFont="1" applyFill="1" applyBorder="1"/>
    <xf numFmtId="0" fontId="15" fillId="0" borderId="1" xfId="0" applyFont="1" applyFill="1" applyBorder="1"/>
    <xf numFmtId="0" fontId="14" fillId="0" borderId="1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14" fontId="13" fillId="0" borderId="1" xfId="0" applyNumberFormat="1" applyFont="1" applyFill="1" applyBorder="1" applyAlignment="1">
      <alignment horizontal="center"/>
    </xf>
    <xf numFmtId="14" fontId="13" fillId="0" borderId="1" xfId="0" applyNumberFormat="1" applyFont="1" applyFill="1" applyBorder="1" applyAlignment="1">
      <alignment horizontal="center" vertical="center"/>
    </xf>
    <xf numFmtId="0" fontId="0" fillId="0" borderId="1" xfId="0" applyBorder="1"/>
    <xf numFmtId="14" fontId="8" fillId="0" borderId="0" xfId="0" applyNumberFormat="1" applyFont="1"/>
    <xf numFmtId="0" fontId="10" fillId="0" borderId="1" xfId="0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 vertical="center"/>
    </xf>
    <xf numFmtId="4" fontId="13" fillId="3" borderId="12" xfId="0" applyNumberFormat="1" applyFont="1" applyFill="1" applyBorder="1" applyAlignment="1">
      <alignment horizontal="center" vertical="center"/>
    </xf>
    <xf numFmtId="4" fontId="13" fillId="3" borderId="11" xfId="0" applyNumberFormat="1" applyFont="1" applyFill="1" applyBorder="1" applyAlignment="1">
      <alignment horizontal="center" vertical="center"/>
    </xf>
    <xf numFmtId="4" fontId="13" fillId="4" borderId="13" xfId="0" applyNumberFormat="1" applyFont="1" applyFill="1" applyBorder="1" applyAlignment="1">
      <alignment horizontal="center" vertical="center"/>
    </xf>
    <xf numFmtId="4" fontId="13" fillId="4" borderId="6" xfId="0" applyNumberFormat="1" applyFont="1" applyFill="1" applyBorder="1" applyAlignment="1">
      <alignment horizontal="center" vertical="center"/>
    </xf>
    <xf numFmtId="4" fontId="13" fillId="5" borderId="7" xfId="0" applyNumberFormat="1" applyFont="1" applyFill="1" applyBorder="1" applyAlignment="1">
      <alignment horizontal="center" vertical="center"/>
    </xf>
    <xf numFmtId="4" fontId="13" fillId="5" borderId="14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2" borderId="2" xfId="2" applyFont="1" applyFill="1" applyBorder="1" applyAlignment="1">
      <alignment horizontal="center" vertical="center"/>
    </xf>
    <xf numFmtId="0" fontId="12" fillId="2" borderId="4" xfId="2" applyFont="1" applyFill="1" applyBorder="1" applyAlignment="1">
      <alignment horizontal="center" vertical="center"/>
    </xf>
    <xf numFmtId="44" fontId="12" fillId="2" borderId="4" xfId="2" applyNumberFormat="1" applyFont="1" applyFill="1" applyBorder="1" applyAlignment="1">
      <alignment horizontal="center" vertical="center"/>
    </xf>
    <xf numFmtId="44" fontId="12" fillId="2" borderId="3" xfId="2" applyNumberFormat="1" applyFont="1" applyFill="1" applyBorder="1" applyAlignment="1">
      <alignment horizontal="center" vertical="center"/>
    </xf>
    <xf numFmtId="44" fontId="12" fillId="2" borderId="2" xfId="2" applyNumberFormat="1" applyFont="1" applyFill="1" applyBorder="1" applyAlignment="1">
      <alignment horizontal="center" vertical="center"/>
    </xf>
    <xf numFmtId="4" fontId="12" fillId="2" borderId="10" xfId="2" applyNumberFormat="1" applyFont="1" applyFill="1" applyBorder="1" applyAlignment="1">
      <alignment horizontal="center" vertical="center" wrapText="1"/>
    </xf>
    <xf numFmtId="4" fontId="12" fillId="2" borderId="3" xfId="2" applyNumberFormat="1" applyFont="1" applyFill="1" applyBorder="1" applyAlignment="1">
      <alignment horizontal="center" vertical="center" wrapText="1"/>
    </xf>
    <xf numFmtId="4" fontId="12" fillId="2" borderId="2" xfId="2" applyNumberFormat="1" applyFont="1" applyFill="1" applyBorder="1" applyAlignment="1">
      <alignment horizontal="center" vertical="center" wrapText="1"/>
    </xf>
    <xf numFmtId="4" fontId="13" fillId="0" borderId="7" xfId="0" applyNumberFormat="1" applyFont="1" applyBorder="1" applyAlignment="1">
      <alignment horizontal="center" vertical="center"/>
    </xf>
    <xf numFmtId="4" fontId="13" fillId="0" borderId="14" xfId="0" applyNumberFormat="1" applyFont="1" applyBorder="1" applyAlignment="1">
      <alignment horizontal="center" vertical="center"/>
    </xf>
    <xf numFmtId="4" fontId="13" fillId="0" borderId="9" xfId="0" applyNumberFormat="1" applyFont="1" applyBorder="1" applyAlignment="1">
      <alignment horizontal="center" vertical="center"/>
    </xf>
    <xf numFmtId="4" fontId="13" fillId="0" borderId="15" xfId="0" applyNumberFormat="1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/>
    </xf>
    <xf numFmtId="4" fontId="13" fillId="0" borderId="2" xfId="0" applyNumberFormat="1" applyFont="1" applyBorder="1" applyAlignment="1">
      <alignment horizontal="center" vertical="center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1596571</xdr:colOff>
      <xdr:row>0</xdr:row>
      <xdr:rowOff>199571</xdr:rowOff>
    </xdr:from>
    <xdr:to>
      <xdr:col>10</xdr:col>
      <xdr:colOff>272312</xdr:colOff>
      <xdr:row>23</xdr:row>
      <xdr:rowOff>-1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C1442E7-4E4B-4018-8C68-F744CB9186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19" t="13807" r="13844" b="12044"/>
        <a:stretch/>
      </xdr:blipFill>
      <xdr:spPr>
        <a:xfrm>
          <a:off x="12736285" y="199571"/>
          <a:ext cx="16293851" cy="7021285"/>
        </a:xfrm>
        <a:prstGeom prst="rect">
          <a:avLst/>
        </a:prstGeom>
      </xdr:spPr>
    </xdr:pic>
    <xdr:clientData/>
  </xdr:twoCellAnchor>
  <xdr:twoCellAnchor editAs="oneCell">
    <xdr:from>
      <xdr:col>6</xdr:col>
      <xdr:colOff>58615</xdr:colOff>
      <xdr:row>60</xdr:row>
      <xdr:rowOff>280431</xdr:rowOff>
    </xdr:from>
    <xdr:to>
      <xdr:col>7</xdr:col>
      <xdr:colOff>154259</xdr:colOff>
      <xdr:row>69</xdr:row>
      <xdr:rowOff>121770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EF204BE-980C-4FB8-A409-679DA3EA81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80769" y="20033816"/>
          <a:ext cx="2147182" cy="2742800"/>
        </a:xfrm>
        <a:prstGeom prst="rect">
          <a:avLst/>
        </a:prstGeom>
      </xdr:spPr>
    </xdr:pic>
    <xdr:clientData/>
  </xdr:twoCellAnchor>
  <xdr:twoCellAnchor editAs="oneCell">
    <xdr:from>
      <xdr:col>8</xdr:col>
      <xdr:colOff>937846</xdr:colOff>
      <xdr:row>62</xdr:row>
      <xdr:rowOff>208656</xdr:rowOff>
    </xdr:from>
    <xdr:to>
      <xdr:col>10</xdr:col>
      <xdr:colOff>977224</xdr:colOff>
      <xdr:row>73</xdr:row>
      <xdr:rowOff>113234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C348BE6-F236-458B-8F43-7745881FEB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64846" y="20606810"/>
          <a:ext cx="3263224" cy="33042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3"/>
  <sheetViews>
    <sheetView tabSelected="1" view="pageBreakPreview" topLeftCell="A16" zoomScale="26" zoomScaleNormal="91" zoomScaleSheetLayoutView="26" workbookViewId="0">
      <selection activeCell="R70" sqref="R70"/>
    </sheetView>
  </sheetViews>
  <sheetFormatPr baseColWidth="10" defaultRowHeight="14.4" x14ac:dyDescent="0.3"/>
  <cols>
    <col min="1" max="1" width="79.5546875" bestFit="1" customWidth="1"/>
    <col min="2" max="2" width="82.88671875" bestFit="1" customWidth="1"/>
    <col min="3" max="3" width="81" bestFit="1" customWidth="1"/>
    <col min="4" max="4" width="29.21875" customWidth="1"/>
    <col min="5" max="5" width="29.5546875" bestFit="1" customWidth="1"/>
    <col min="6" max="6" width="17.5546875" customWidth="1"/>
    <col min="7" max="7" width="29.88671875" bestFit="1" customWidth="1"/>
    <col min="8" max="8" width="22.6640625" customWidth="1"/>
    <col min="9" max="9" width="26.21875" customWidth="1"/>
    <col min="10" max="10" width="21.109375" customWidth="1"/>
    <col min="11" max="11" width="22" customWidth="1"/>
    <col min="12" max="12" width="18.77734375" bestFit="1" customWidth="1"/>
    <col min="13" max="13" width="22" bestFit="1" customWidth="1"/>
    <col min="14" max="14" width="24.5546875" bestFit="1" customWidth="1"/>
    <col min="15" max="15" width="28.21875" bestFit="1" customWidth="1"/>
    <col min="16" max="16" width="14.77734375" customWidth="1"/>
    <col min="17" max="17" width="34.44140625" bestFit="1" customWidth="1"/>
    <col min="18" max="18" width="40.21875" bestFit="1" customWidth="1"/>
    <col min="19" max="19" width="34.33203125" bestFit="1" customWidth="1"/>
  </cols>
  <sheetData>
    <row r="1" spans="1:20" ht="25.8" x14ac:dyDescent="0.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"/>
      <c r="R1" s="1"/>
      <c r="S1" s="1"/>
    </row>
    <row r="2" spans="1:20" ht="25.8" x14ac:dyDescent="0.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"/>
      <c r="R2" s="1"/>
      <c r="S2" s="1"/>
    </row>
    <row r="3" spans="1:20" ht="25.8" x14ac:dyDescent="0.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"/>
      <c r="R3" s="1"/>
      <c r="S3" s="1"/>
    </row>
    <row r="4" spans="1:20" ht="25.8" x14ac:dyDescent="0.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2"/>
      <c r="R4" s="1"/>
      <c r="S4" s="1"/>
    </row>
    <row r="5" spans="1:20" ht="25.8" x14ac:dyDescent="0.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20" ht="25.8" x14ac:dyDescent="0.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20" ht="25.8" x14ac:dyDescent="0.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</row>
    <row r="8" spans="1:20" ht="25.8" x14ac:dyDescent="0.5">
      <c r="A8" s="9"/>
      <c r="B8" s="9"/>
      <c r="C8" s="9"/>
      <c r="D8" s="9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7"/>
      <c r="R8" s="7"/>
      <c r="S8" s="7"/>
      <c r="T8" s="7"/>
    </row>
    <row r="9" spans="1:20" ht="25.8" x14ac:dyDescent="0.5">
      <c r="A9" s="13"/>
      <c r="B9" s="13"/>
      <c r="C9" s="9"/>
      <c r="D9" s="9"/>
      <c r="E9" s="14"/>
      <c r="F9" s="14"/>
      <c r="G9" s="13"/>
      <c r="H9" s="13"/>
      <c r="I9" s="13"/>
      <c r="J9" s="13"/>
      <c r="K9" s="13"/>
      <c r="L9" s="13"/>
      <c r="M9" s="13"/>
      <c r="N9" s="13"/>
      <c r="O9" s="13"/>
      <c r="P9" s="13"/>
      <c r="Q9" s="7"/>
      <c r="R9" s="7"/>
      <c r="S9" s="7"/>
    </row>
    <row r="10" spans="1:20" ht="25.8" x14ac:dyDescent="0.5">
      <c r="A10" s="13"/>
      <c r="B10" s="13"/>
      <c r="C10" s="9"/>
      <c r="D10" s="9"/>
      <c r="E10" s="14"/>
      <c r="F10" s="14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7"/>
      <c r="R10" s="7"/>
      <c r="S10" s="7"/>
    </row>
    <row r="11" spans="1:20" ht="25.8" x14ac:dyDescent="0.5">
      <c r="A11" s="13"/>
      <c r="B11" s="13"/>
      <c r="C11" s="9"/>
      <c r="D11" s="9"/>
      <c r="E11" s="14"/>
      <c r="F11" s="14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7"/>
      <c r="R11" s="7"/>
      <c r="S11" s="7"/>
    </row>
    <row r="12" spans="1:20" ht="25.8" x14ac:dyDescent="0.5">
      <c r="A12" s="13"/>
      <c r="B12" s="13"/>
      <c r="C12" s="9"/>
      <c r="D12" s="9"/>
      <c r="E12" s="14"/>
      <c r="F12" s="14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7"/>
      <c r="R12" s="7"/>
      <c r="S12" s="7"/>
    </row>
    <row r="13" spans="1:20" ht="25.8" x14ac:dyDescent="0.5">
      <c r="A13" s="13"/>
      <c r="B13" s="13"/>
      <c r="C13" s="9"/>
      <c r="D13" s="9"/>
      <c r="E13" s="14"/>
      <c r="F13" s="14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7"/>
      <c r="R13" s="7"/>
      <c r="S13" s="7"/>
    </row>
    <row r="14" spans="1:20" ht="25.8" x14ac:dyDescent="0.5">
      <c r="A14" s="13"/>
      <c r="B14" s="13"/>
      <c r="C14" s="9"/>
      <c r="D14" s="9"/>
      <c r="E14" s="14"/>
      <c r="F14" s="14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7"/>
      <c r="R14" s="7"/>
      <c r="S14" s="7"/>
    </row>
    <row r="15" spans="1:20" ht="25.8" x14ac:dyDescent="0.5">
      <c r="A15" s="13"/>
      <c r="B15" s="13"/>
      <c r="C15" s="9"/>
      <c r="D15" s="9"/>
      <c r="E15" s="14"/>
      <c r="F15" s="14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7"/>
      <c r="R15" s="7"/>
      <c r="S15" s="7"/>
    </row>
    <row r="16" spans="1:20" ht="25.8" x14ac:dyDescent="0.5">
      <c r="A16" s="13"/>
      <c r="B16" s="13"/>
      <c r="C16" s="15"/>
      <c r="D16" s="15"/>
      <c r="E16" s="15"/>
      <c r="F16" s="15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7"/>
      <c r="R16" s="7"/>
      <c r="S16" s="7"/>
    </row>
    <row r="17" spans="1:19" ht="25.8" x14ac:dyDescent="0.5">
      <c r="A17" s="13"/>
      <c r="B17" s="13"/>
      <c r="C17" s="9"/>
      <c r="D17" s="9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7"/>
      <c r="R17" s="7"/>
      <c r="S17" s="7"/>
    </row>
    <row r="18" spans="1:19" ht="25.8" x14ac:dyDescent="0.5">
      <c r="A18" s="13"/>
      <c r="B18" s="13"/>
      <c r="C18" s="9"/>
      <c r="D18" s="9"/>
      <c r="E18" s="16"/>
      <c r="F18" s="16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7"/>
      <c r="R18" s="7"/>
      <c r="S18" s="7"/>
    </row>
    <row r="19" spans="1:19" ht="25.8" x14ac:dyDescent="0.5">
      <c r="A19" s="13"/>
      <c r="B19" s="13"/>
      <c r="C19" s="9"/>
      <c r="D19" s="9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7"/>
      <c r="R19" s="7"/>
      <c r="S19" s="7"/>
    </row>
    <row r="20" spans="1:19" ht="25.8" x14ac:dyDescent="0.5">
      <c r="A20" s="12"/>
      <c r="B20" s="12"/>
      <c r="C20" s="9"/>
      <c r="D20" s="9"/>
      <c r="E20" s="17"/>
      <c r="F20" s="17"/>
      <c r="G20" s="12"/>
      <c r="H20" s="12"/>
      <c r="I20" s="12"/>
      <c r="J20" s="12"/>
      <c r="K20" s="9"/>
      <c r="L20" s="9"/>
      <c r="M20" s="9"/>
      <c r="N20" s="9"/>
      <c r="O20" s="9"/>
      <c r="P20" s="9"/>
    </row>
    <row r="21" spans="1:19" ht="26.25" customHeight="1" x14ac:dyDescent="0.5">
      <c r="A21" s="18"/>
      <c r="B21" s="18"/>
      <c r="C21" s="18"/>
      <c r="D21" s="18"/>
      <c r="E21" s="18"/>
      <c r="F21" s="18"/>
      <c r="G21" s="9"/>
      <c r="H21" s="9"/>
      <c r="I21" s="9"/>
      <c r="J21" s="9"/>
      <c r="K21" s="9"/>
      <c r="L21" s="9"/>
      <c r="M21" s="9"/>
      <c r="N21" s="9"/>
      <c r="O21" s="9"/>
      <c r="P21" s="19"/>
    </row>
    <row r="24" spans="1:19" ht="25.8" x14ac:dyDescent="0.5">
      <c r="A24" s="9"/>
      <c r="B24" s="44" t="s">
        <v>18</v>
      </c>
      <c r="C24" s="44"/>
      <c r="D24" s="44"/>
      <c r="E24" s="44"/>
      <c r="F24" s="44"/>
      <c r="G24" s="44"/>
      <c r="H24" s="44"/>
      <c r="I24" s="44"/>
      <c r="J24" s="9"/>
      <c r="K24" s="9"/>
      <c r="L24" s="9"/>
      <c r="M24" s="9"/>
      <c r="N24" s="9"/>
      <c r="O24" s="9"/>
      <c r="P24" s="9"/>
    </row>
    <row r="25" spans="1:19" ht="26.4" thickBot="1" x14ac:dyDescent="0.55000000000000004">
      <c r="A25" s="9"/>
      <c r="B25" s="45" t="s">
        <v>97</v>
      </c>
      <c r="C25" s="45"/>
      <c r="D25" s="45"/>
      <c r="E25" s="45"/>
      <c r="F25" s="45"/>
      <c r="G25" s="45"/>
      <c r="H25" s="45"/>
      <c r="I25" s="45"/>
      <c r="J25" s="9"/>
      <c r="K25" s="9"/>
      <c r="L25" s="9"/>
      <c r="M25" s="9"/>
      <c r="N25" s="9"/>
      <c r="O25" s="9"/>
      <c r="P25" s="9"/>
    </row>
    <row r="26" spans="1:19" ht="29.4" thickBot="1" x14ac:dyDescent="0.35">
      <c r="A26" s="55" t="s">
        <v>0</v>
      </c>
      <c r="B26" s="57" t="s">
        <v>48</v>
      </c>
      <c r="C26" s="57" t="s">
        <v>20</v>
      </c>
      <c r="D26" s="58" t="s">
        <v>49</v>
      </c>
      <c r="E26" s="60" t="s">
        <v>51</v>
      </c>
      <c r="F26" s="61" t="s">
        <v>61</v>
      </c>
      <c r="G26" s="46" t="s">
        <v>53</v>
      </c>
      <c r="H26" s="47"/>
      <c r="I26" s="48" t="s">
        <v>54</v>
      </c>
      <c r="J26" s="49"/>
      <c r="K26" s="50" t="s">
        <v>55</v>
      </c>
      <c r="L26" s="63" t="s">
        <v>60</v>
      </c>
      <c r="M26" s="63" t="s">
        <v>59</v>
      </c>
      <c r="N26" s="65" t="s">
        <v>57</v>
      </c>
      <c r="O26" s="67" t="s">
        <v>58</v>
      </c>
      <c r="P26" s="52" t="s">
        <v>52</v>
      </c>
      <c r="Q26" s="52" t="s">
        <v>93</v>
      </c>
      <c r="R26" s="52" t="s">
        <v>94</v>
      </c>
      <c r="S26" s="52" t="s">
        <v>95</v>
      </c>
    </row>
    <row r="27" spans="1:19" ht="28.8" x14ac:dyDescent="0.3">
      <c r="A27" s="56"/>
      <c r="B27" s="57"/>
      <c r="C27" s="57"/>
      <c r="D27" s="59"/>
      <c r="E27" s="60"/>
      <c r="F27" s="62"/>
      <c r="G27" s="26" t="s">
        <v>65</v>
      </c>
      <c r="H27" s="26" t="s">
        <v>56</v>
      </c>
      <c r="I27" s="27" t="s">
        <v>65</v>
      </c>
      <c r="J27" s="27" t="s">
        <v>56</v>
      </c>
      <c r="K27" s="51"/>
      <c r="L27" s="64"/>
      <c r="M27" s="64"/>
      <c r="N27" s="66"/>
      <c r="O27" s="68"/>
      <c r="P27" s="53"/>
      <c r="Q27" s="53"/>
      <c r="R27" s="53"/>
      <c r="S27" s="53"/>
    </row>
    <row r="28" spans="1:19" s="11" customFormat="1" ht="28.8" x14ac:dyDescent="0.55000000000000004">
      <c r="A28" s="31" t="s">
        <v>1</v>
      </c>
      <c r="B28" s="32" t="s">
        <v>64</v>
      </c>
      <c r="C28" s="29" t="s">
        <v>64</v>
      </c>
      <c r="D28" s="29" t="s">
        <v>50</v>
      </c>
      <c r="E28" s="30">
        <v>100000</v>
      </c>
      <c r="F28" s="30">
        <v>25</v>
      </c>
      <c r="G28" s="34">
        <f>(E28*7.09/100)</f>
        <v>7090</v>
      </c>
      <c r="H28" s="34">
        <f t="shared" ref="H28:H49" si="0">(E28)*3.04/100</f>
        <v>3040</v>
      </c>
      <c r="I28" s="34">
        <f t="shared" ref="I28:I49" si="1">(E28)*7.1/100</f>
        <v>7100</v>
      </c>
      <c r="J28" s="34">
        <f t="shared" ref="J28:J49" si="2">(E28)*2.87/100</f>
        <v>2870</v>
      </c>
      <c r="K28" s="30">
        <v>11807.91</v>
      </c>
      <c r="L28" s="34">
        <v>715.55</v>
      </c>
      <c r="M28" s="34">
        <f t="shared" ref="M28:M49" si="3">(E28)*1/100</f>
        <v>1000</v>
      </c>
      <c r="N28" s="34">
        <v>1745.03</v>
      </c>
      <c r="O28" s="34">
        <f>E28-F28-H28-J28-K28-N28</f>
        <v>80512.06</v>
      </c>
      <c r="P28" s="38" t="s">
        <v>44</v>
      </c>
      <c r="Q28" s="40">
        <v>44068</v>
      </c>
      <c r="R28" s="40">
        <v>44433</v>
      </c>
      <c r="S28" s="40">
        <f>R28+184</f>
        <v>44617</v>
      </c>
    </row>
    <row r="29" spans="1:19" s="11" customFormat="1" ht="28.8" x14ac:dyDescent="0.55000000000000004">
      <c r="A29" s="31" t="s">
        <v>39</v>
      </c>
      <c r="B29" s="32" t="s">
        <v>92</v>
      </c>
      <c r="C29" s="29" t="s">
        <v>91</v>
      </c>
      <c r="D29" s="29" t="s">
        <v>50</v>
      </c>
      <c r="E29" s="30">
        <v>100000</v>
      </c>
      <c r="F29" s="30">
        <v>25</v>
      </c>
      <c r="G29" s="34">
        <f t="shared" ref="G29:G56" si="4">(E29*7.09/100)</f>
        <v>7090</v>
      </c>
      <c r="H29" s="34">
        <f t="shared" si="0"/>
        <v>3040</v>
      </c>
      <c r="I29" s="34">
        <f t="shared" si="1"/>
        <v>7100</v>
      </c>
      <c r="J29" s="34">
        <f t="shared" si="2"/>
        <v>2870</v>
      </c>
      <c r="K29" s="30">
        <v>12105.44</v>
      </c>
      <c r="L29" s="34">
        <v>715.55</v>
      </c>
      <c r="M29" s="34">
        <f t="shared" si="3"/>
        <v>1000</v>
      </c>
      <c r="N29" s="34">
        <v>0</v>
      </c>
      <c r="O29" s="34">
        <f t="shared" ref="O29:O56" si="5">E29-F29-H29-J29-K29-N29</f>
        <v>81959.56</v>
      </c>
      <c r="P29" s="38" t="s">
        <v>45</v>
      </c>
      <c r="Q29" s="40">
        <v>44136</v>
      </c>
      <c r="R29" s="40">
        <v>44501</v>
      </c>
      <c r="S29" s="40">
        <f>R29+181</f>
        <v>44682</v>
      </c>
    </row>
    <row r="30" spans="1:19" s="11" customFormat="1" ht="28.8" x14ac:dyDescent="0.55000000000000004">
      <c r="A30" s="31" t="s">
        <v>22</v>
      </c>
      <c r="B30" s="32" t="s">
        <v>28</v>
      </c>
      <c r="C30" s="29" t="s">
        <v>37</v>
      </c>
      <c r="D30" s="29" t="s">
        <v>50</v>
      </c>
      <c r="E30" s="30">
        <v>100000</v>
      </c>
      <c r="F30" s="30">
        <v>25</v>
      </c>
      <c r="G30" s="34">
        <f t="shared" si="4"/>
        <v>7090</v>
      </c>
      <c r="H30" s="34">
        <f t="shared" si="0"/>
        <v>3040</v>
      </c>
      <c r="I30" s="34">
        <f t="shared" si="1"/>
        <v>7100</v>
      </c>
      <c r="J30" s="34">
        <f t="shared" si="2"/>
        <v>2870</v>
      </c>
      <c r="K30" s="30">
        <v>12105.44</v>
      </c>
      <c r="L30" s="34">
        <v>715.55</v>
      </c>
      <c r="M30" s="34">
        <f t="shared" si="3"/>
        <v>1000</v>
      </c>
      <c r="N30" s="34">
        <v>554.91</v>
      </c>
      <c r="O30" s="34">
        <f t="shared" si="5"/>
        <v>81404.649999999994</v>
      </c>
      <c r="P30" s="38" t="s">
        <v>45</v>
      </c>
      <c r="Q30" s="40">
        <v>44131</v>
      </c>
      <c r="R30" s="40">
        <v>44496</v>
      </c>
      <c r="S30" s="40">
        <f>R30+182</f>
        <v>44678</v>
      </c>
    </row>
    <row r="31" spans="1:19" s="11" customFormat="1" ht="28.8" x14ac:dyDescent="0.55000000000000004">
      <c r="A31" s="31" t="s">
        <v>25</v>
      </c>
      <c r="B31" s="32" t="s">
        <v>31</v>
      </c>
      <c r="C31" s="29" t="s">
        <v>34</v>
      </c>
      <c r="D31" s="29" t="s">
        <v>50</v>
      </c>
      <c r="E31" s="30">
        <v>100000</v>
      </c>
      <c r="F31" s="30">
        <v>25</v>
      </c>
      <c r="G31" s="34">
        <f t="shared" si="4"/>
        <v>7090</v>
      </c>
      <c r="H31" s="34">
        <f t="shared" si="0"/>
        <v>3040</v>
      </c>
      <c r="I31" s="34">
        <f t="shared" si="1"/>
        <v>7100</v>
      </c>
      <c r="J31" s="34">
        <f t="shared" si="2"/>
        <v>2870</v>
      </c>
      <c r="K31" s="30">
        <v>12105.44</v>
      </c>
      <c r="L31" s="34">
        <v>715.55</v>
      </c>
      <c r="M31" s="34">
        <f t="shared" si="3"/>
        <v>1000</v>
      </c>
      <c r="N31" s="34">
        <v>13512.7</v>
      </c>
      <c r="O31" s="34">
        <f t="shared" si="5"/>
        <v>68446.86</v>
      </c>
      <c r="P31" s="38" t="s">
        <v>45</v>
      </c>
      <c r="Q31" s="40">
        <v>44136</v>
      </c>
      <c r="R31" s="40">
        <v>44501</v>
      </c>
      <c r="S31" s="40">
        <f>R31+181</f>
        <v>44682</v>
      </c>
    </row>
    <row r="32" spans="1:19" s="11" customFormat="1" ht="28.8" x14ac:dyDescent="0.55000000000000004">
      <c r="A32" s="31" t="s">
        <v>3</v>
      </c>
      <c r="B32" s="32" t="s">
        <v>47</v>
      </c>
      <c r="C32" s="29" t="s">
        <v>34</v>
      </c>
      <c r="D32" s="29" t="s">
        <v>50</v>
      </c>
      <c r="E32" s="30">
        <v>75000</v>
      </c>
      <c r="F32" s="30">
        <v>25</v>
      </c>
      <c r="G32" s="34">
        <f t="shared" si="4"/>
        <v>5317.5</v>
      </c>
      <c r="H32" s="34">
        <f t="shared" si="0"/>
        <v>2280</v>
      </c>
      <c r="I32" s="34">
        <f t="shared" si="1"/>
        <v>5325</v>
      </c>
      <c r="J32" s="34">
        <f t="shared" si="2"/>
        <v>2152.5</v>
      </c>
      <c r="K32" s="30">
        <v>6309.35</v>
      </c>
      <c r="L32" s="34">
        <v>715.55</v>
      </c>
      <c r="M32" s="34">
        <f t="shared" si="3"/>
        <v>750</v>
      </c>
      <c r="N32" s="34">
        <v>1155</v>
      </c>
      <c r="O32" s="34">
        <f t="shared" si="5"/>
        <v>63078.15</v>
      </c>
      <c r="P32" s="38" t="s">
        <v>44</v>
      </c>
      <c r="Q32" s="40">
        <v>44074</v>
      </c>
      <c r="R32" s="40">
        <v>44439</v>
      </c>
      <c r="S32" s="40">
        <f t="shared" ref="S32" si="6">R32+184</f>
        <v>44623</v>
      </c>
    </row>
    <row r="33" spans="1:19" s="11" customFormat="1" ht="28.8" x14ac:dyDescent="0.55000000000000004">
      <c r="A33" s="31" t="s">
        <v>24</v>
      </c>
      <c r="B33" s="32" t="s">
        <v>42</v>
      </c>
      <c r="C33" s="29" t="s">
        <v>67</v>
      </c>
      <c r="D33" s="29" t="s">
        <v>50</v>
      </c>
      <c r="E33" s="30">
        <v>75000</v>
      </c>
      <c r="F33" s="30">
        <v>25</v>
      </c>
      <c r="G33" s="34">
        <f t="shared" si="4"/>
        <v>5317.5</v>
      </c>
      <c r="H33" s="34">
        <f t="shared" si="0"/>
        <v>2280</v>
      </c>
      <c r="I33" s="34">
        <f t="shared" si="1"/>
        <v>5325</v>
      </c>
      <c r="J33" s="34">
        <f t="shared" si="2"/>
        <v>2152.5</v>
      </c>
      <c r="K33" s="30">
        <v>6309.35</v>
      </c>
      <c r="L33" s="34">
        <v>715.55</v>
      </c>
      <c r="M33" s="34">
        <f t="shared" si="3"/>
        <v>750</v>
      </c>
      <c r="N33" s="34">
        <v>1155</v>
      </c>
      <c r="O33" s="34">
        <f t="shared" si="5"/>
        <v>63078.15</v>
      </c>
      <c r="P33" s="38" t="s">
        <v>44</v>
      </c>
      <c r="Q33" s="40">
        <v>44136</v>
      </c>
      <c r="R33" s="40">
        <v>44501</v>
      </c>
      <c r="S33" s="40">
        <f>R33+181</f>
        <v>44682</v>
      </c>
    </row>
    <row r="34" spans="1:19" s="11" customFormat="1" ht="28.8" x14ac:dyDescent="0.55000000000000004">
      <c r="A34" s="31" t="s">
        <v>62</v>
      </c>
      <c r="B34" s="32" t="s">
        <v>66</v>
      </c>
      <c r="C34" s="29" t="s">
        <v>37</v>
      </c>
      <c r="D34" s="29" t="s">
        <v>50</v>
      </c>
      <c r="E34" s="30">
        <v>75000</v>
      </c>
      <c r="F34" s="30">
        <v>25</v>
      </c>
      <c r="G34" s="34">
        <f t="shared" si="4"/>
        <v>5317.5</v>
      </c>
      <c r="H34" s="34">
        <f t="shared" si="0"/>
        <v>2280</v>
      </c>
      <c r="I34" s="34">
        <f t="shared" si="1"/>
        <v>5325</v>
      </c>
      <c r="J34" s="34">
        <f t="shared" si="2"/>
        <v>2152.5</v>
      </c>
      <c r="K34" s="30">
        <v>6309.35</v>
      </c>
      <c r="L34" s="34">
        <v>715.55</v>
      </c>
      <c r="M34" s="34">
        <f t="shared" si="3"/>
        <v>750</v>
      </c>
      <c r="N34" s="34">
        <v>0</v>
      </c>
      <c r="O34" s="34">
        <f t="shared" si="5"/>
        <v>64233.15</v>
      </c>
      <c r="P34" s="38" t="s">
        <v>45</v>
      </c>
      <c r="Q34" s="40">
        <v>44409</v>
      </c>
      <c r="R34" s="40" t="s">
        <v>96</v>
      </c>
      <c r="S34" s="40">
        <f>Q34+184</f>
        <v>44593</v>
      </c>
    </row>
    <row r="35" spans="1:19" s="11" customFormat="1" ht="28.8" x14ac:dyDescent="0.55000000000000004">
      <c r="A35" s="31" t="s">
        <v>72</v>
      </c>
      <c r="B35" s="32" t="s">
        <v>80</v>
      </c>
      <c r="C35" s="29" t="s">
        <v>85</v>
      </c>
      <c r="D35" s="29" t="s">
        <v>50</v>
      </c>
      <c r="E35" s="30">
        <v>75000</v>
      </c>
      <c r="F35" s="30">
        <v>25</v>
      </c>
      <c r="G35" s="34">
        <f t="shared" si="4"/>
        <v>5317.5</v>
      </c>
      <c r="H35" s="34">
        <f t="shared" si="0"/>
        <v>2280</v>
      </c>
      <c r="I35" s="34">
        <f t="shared" si="1"/>
        <v>5325</v>
      </c>
      <c r="J35" s="34">
        <f t="shared" si="2"/>
        <v>2152.5</v>
      </c>
      <c r="K35" s="30">
        <v>6309.35</v>
      </c>
      <c r="L35" s="34">
        <v>715.55</v>
      </c>
      <c r="M35" s="34">
        <f t="shared" si="3"/>
        <v>750</v>
      </c>
      <c r="N35" s="34">
        <v>0</v>
      </c>
      <c r="O35" s="34">
        <f t="shared" si="5"/>
        <v>64233.15</v>
      </c>
      <c r="P35" s="38" t="s">
        <v>44</v>
      </c>
      <c r="Q35" s="40">
        <v>44470</v>
      </c>
      <c r="R35" s="40" t="s">
        <v>96</v>
      </c>
      <c r="S35" s="40">
        <f>Q35+182</f>
        <v>44652</v>
      </c>
    </row>
    <row r="36" spans="1:19" s="11" customFormat="1" ht="28.8" x14ac:dyDescent="0.55000000000000004">
      <c r="A36" s="31" t="s">
        <v>84</v>
      </c>
      <c r="B36" s="32" t="s">
        <v>87</v>
      </c>
      <c r="C36" s="29" t="s">
        <v>86</v>
      </c>
      <c r="D36" s="29" t="s">
        <v>50</v>
      </c>
      <c r="E36" s="30">
        <v>75000</v>
      </c>
      <c r="F36" s="30">
        <v>25</v>
      </c>
      <c r="G36" s="34">
        <f t="shared" si="4"/>
        <v>5317.5</v>
      </c>
      <c r="H36" s="34">
        <f t="shared" si="0"/>
        <v>2280</v>
      </c>
      <c r="I36" s="34">
        <f t="shared" si="1"/>
        <v>5325</v>
      </c>
      <c r="J36" s="34">
        <f t="shared" si="2"/>
        <v>2152.5</v>
      </c>
      <c r="K36" s="30">
        <v>6309.35</v>
      </c>
      <c r="L36" s="34">
        <v>715.55</v>
      </c>
      <c r="M36" s="34">
        <f t="shared" si="3"/>
        <v>750</v>
      </c>
      <c r="N36" s="34">
        <v>0</v>
      </c>
      <c r="O36" s="34">
        <f t="shared" si="5"/>
        <v>64233.15</v>
      </c>
      <c r="P36" s="38" t="s">
        <v>45</v>
      </c>
      <c r="Q36" s="40">
        <v>44470</v>
      </c>
      <c r="R36" s="40" t="s">
        <v>96</v>
      </c>
      <c r="S36" s="40">
        <f t="shared" ref="S36:S37" si="7">Q36+182</f>
        <v>44652</v>
      </c>
    </row>
    <row r="37" spans="1:19" s="11" customFormat="1" ht="28.8" x14ac:dyDescent="0.55000000000000004">
      <c r="A37" s="31" t="s">
        <v>68</v>
      </c>
      <c r="B37" s="32" t="s">
        <v>76</v>
      </c>
      <c r="C37" s="29" t="s">
        <v>88</v>
      </c>
      <c r="D37" s="29" t="s">
        <v>50</v>
      </c>
      <c r="E37" s="30">
        <v>65000</v>
      </c>
      <c r="F37" s="30">
        <v>25</v>
      </c>
      <c r="G37" s="34">
        <f t="shared" si="4"/>
        <v>4608.5</v>
      </c>
      <c r="H37" s="34">
        <f t="shared" si="0"/>
        <v>1976</v>
      </c>
      <c r="I37" s="34">
        <f t="shared" si="1"/>
        <v>4615</v>
      </c>
      <c r="J37" s="34">
        <f t="shared" si="2"/>
        <v>1865.5</v>
      </c>
      <c r="K37" s="30">
        <v>4427.55</v>
      </c>
      <c r="L37" s="34">
        <v>715</v>
      </c>
      <c r="M37" s="34">
        <f t="shared" si="3"/>
        <v>650</v>
      </c>
      <c r="N37" s="34">
        <v>0</v>
      </c>
      <c r="O37" s="34">
        <f t="shared" si="5"/>
        <v>56705.95</v>
      </c>
      <c r="P37" s="38" t="s">
        <v>44</v>
      </c>
      <c r="Q37" s="40">
        <v>44470</v>
      </c>
      <c r="R37" s="40" t="s">
        <v>96</v>
      </c>
      <c r="S37" s="40">
        <f t="shared" si="7"/>
        <v>44652</v>
      </c>
    </row>
    <row r="38" spans="1:19" s="11" customFormat="1" ht="28.8" x14ac:dyDescent="0.55000000000000004">
      <c r="A38" s="31" t="s">
        <v>17</v>
      </c>
      <c r="B38" s="32" t="s">
        <v>41</v>
      </c>
      <c r="C38" s="29" t="s">
        <v>32</v>
      </c>
      <c r="D38" s="29" t="s">
        <v>50</v>
      </c>
      <c r="E38" s="30">
        <v>55000</v>
      </c>
      <c r="F38" s="30">
        <v>25</v>
      </c>
      <c r="G38" s="34">
        <f t="shared" si="4"/>
        <v>3899.5</v>
      </c>
      <c r="H38" s="34">
        <f t="shared" si="0"/>
        <v>1672</v>
      </c>
      <c r="I38" s="34">
        <f t="shared" si="1"/>
        <v>3905</v>
      </c>
      <c r="J38" s="34">
        <f t="shared" si="2"/>
        <v>1578.5</v>
      </c>
      <c r="K38" s="30">
        <v>2559.6799999999998</v>
      </c>
      <c r="L38" s="34">
        <v>605</v>
      </c>
      <c r="M38" s="34">
        <f t="shared" si="3"/>
        <v>550</v>
      </c>
      <c r="N38" s="34">
        <v>554.91</v>
      </c>
      <c r="O38" s="34">
        <f t="shared" si="5"/>
        <v>48609.909999999996</v>
      </c>
      <c r="P38" s="38" t="s">
        <v>45</v>
      </c>
      <c r="Q38" s="40">
        <v>41426</v>
      </c>
      <c r="R38" s="40">
        <v>44348</v>
      </c>
      <c r="S38" s="40">
        <f>R38+365</f>
        <v>44713</v>
      </c>
    </row>
    <row r="39" spans="1:19" s="11" customFormat="1" ht="28.8" x14ac:dyDescent="0.55000000000000004">
      <c r="A39" s="28" t="s">
        <v>16</v>
      </c>
      <c r="B39" s="29" t="s">
        <v>40</v>
      </c>
      <c r="C39" s="29" t="s">
        <v>64</v>
      </c>
      <c r="D39" s="29" t="s">
        <v>50</v>
      </c>
      <c r="E39" s="30">
        <v>50000</v>
      </c>
      <c r="F39" s="30">
        <v>25</v>
      </c>
      <c r="G39" s="34">
        <f t="shared" si="4"/>
        <v>3545</v>
      </c>
      <c r="H39" s="34">
        <f t="shared" si="0"/>
        <v>1520</v>
      </c>
      <c r="I39" s="34">
        <f t="shared" si="1"/>
        <v>3550</v>
      </c>
      <c r="J39" s="34">
        <f t="shared" si="2"/>
        <v>1435</v>
      </c>
      <c r="K39" s="30">
        <v>1854</v>
      </c>
      <c r="L39" s="34">
        <f>(E39)*1.1/100</f>
        <v>550.00000000000011</v>
      </c>
      <c r="M39" s="34">
        <f t="shared" si="3"/>
        <v>500</v>
      </c>
      <c r="N39" s="34">
        <v>554.91</v>
      </c>
      <c r="O39" s="34">
        <f t="shared" si="5"/>
        <v>44611.09</v>
      </c>
      <c r="P39" s="37" t="s">
        <v>44</v>
      </c>
      <c r="Q39" s="41">
        <v>40179</v>
      </c>
      <c r="R39" s="41">
        <v>44562</v>
      </c>
      <c r="S39" s="40">
        <v>44562</v>
      </c>
    </row>
    <row r="40" spans="1:19" s="11" customFormat="1" ht="28.8" x14ac:dyDescent="0.55000000000000004">
      <c r="A40" s="31" t="s">
        <v>71</v>
      </c>
      <c r="B40" s="32" t="s">
        <v>79</v>
      </c>
      <c r="C40" s="29" t="s">
        <v>64</v>
      </c>
      <c r="D40" s="29" t="s">
        <v>50</v>
      </c>
      <c r="E40" s="30">
        <v>50000</v>
      </c>
      <c r="F40" s="30">
        <v>25</v>
      </c>
      <c r="G40" s="34">
        <f t="shared" si="4"/>
        <v>3545</v>
      </c>
      <c r="H40" s="34">
        <f t="shared" si="0"/>
        <v>1520</v>
      </c>
      <c r="I40" s="34">
        <f t="shared" si="1"/>
        <v>3550</v>
      </c>
      <c r="J40" s="34">
        <f t="shared" si="2"/>
        <v>1435</v>
      </c>
      <c r="K40" s="30">
        <v>1854</v>
      </c>
      <c r="L40" s="34">
        <f t="shared" ref="L40:L56" si="8">(E40)*1.1/100</f>
        <v>550.00000000000011</v>
      </c>
      <c r="M40" s="34">
        <f t="shared" si="3"/>
        <v>500</v>
      </c>
      <c r="N40" s="34">
        <v>0</v>
      </c>
      <c r="O40" s="34">
        <f t="shared" si="5"/>
        <v>45166</v>
      </c>
      <c r="P40" s="38" t="s">
        <v>44</v>
      </c>
      <c r="Q40" s="40">
        <v>44470</v>
      </c>
      <c r="R40" s="40" t="s">
        <v>96</v>
      </c>
      <c r="S40" s="40">
        <f>Q40+182</f>
        <v>44652</v>
      </c>
    </row>
    <row r="41" spans="1:19" s="11" customFormat="1" ht="28.8" x14ac:dyDescent="0.55000000000000004">
      <c r="A41" s="31" t="s">
        <v>74</v>
      </c>
      <c r="B41" s="32" t="s">
        <v>81</v>
      </c>
      <c r="C41" s="29" t="s">
        <v>37</v>
      </c>
      <c r="D41" s="29" t="s">
        <v>50</v>
      </c>
      <c r="E41" s="30">
        <v>50000</v>
      </c>
      <c r="F41" s="30">
        <v>25</v>
      </c>
      <c r="G41" s="34">
        <f t="shared" si="4"/>
        <v>3545</v>
      </c>
      <c r="H41" s="34">
        <f t="shared" si="0"/>
        <v>1520</v>
      </c>
      <c r="I41" s="34">
        <f t="shared" si="1"/>
        <v>3550</v>
      </c>
      <c r="J41" s="34">
        <f t="shared" si="2"/>
        <v>1435</v>
      </c>
      <c r="K41" s="30">
        <v>1854</v>
      </c>
      <c r="L41" s="34">
        <f t="shared" si="8"/>
        <v>550.00000000000011</v>
      </c>
      <c r="M41" s="34">
        <f t="shared" si="3"/>
        <v>500</v>
      </c>
      <c r="N41" s="34">
        <v>0</v>
      </c>
      <c r="O41" s="34">
        <f t="shared" si="5"/>
        <v>45166</v>
      </c>
      <c r="P41" s="38" t="s">
        <v>45</v>
      </c>
      <c r="Q41" s="40">
        <v>44470</v>
      </c>
      <c r="R41" s="40" t="s">
        <v>96</v>
      </c>
      <c r="S41" s="40">
        <f>Q41+182</f>
        <v>44652</v>
      </c>
    </row>
    <row r="42" spans="1:19" ht="28.8" x14ac:dyDescent="0.55000000000000004">
      <c r="A42" s="31" t="s">
        <v>7</v>
      </c>
      <c r="B42" s="32" t="s">
        <v>8</v>
      </c>
      <c r="C42" s="29" t="s">
        <v>35</v>
      </c>
      <c r="D42" s="29" t="s">
        <v>50</v>
      </c>
      <c r="E42" s="30">
        <v>45000</v>
      </c>
      <c r="F42" s="30">
        <v>25</v>
      </c>
      <c r="G42" s="34">
        <f t="shared" si="4"/>
        <v>3190.5</v>
      </c>
      <c r="H42" s="34">
        <f t="shared" si="0"/>
        <v>1368</v>
      </c>
      <c r="I42" s="34">
        <f t="shared" si="1"/>
        <v>3195</v>
      </c>
      <c r="J42" s="34">
        <f t="shared" si="2"/>
        <v>1291.5</v>
      </c>
      <c r="K42" s="30">
        <v>1148.33</v>
      </c>
      <c r="L42" s="34">
        <f t="shared" si="8"/>
        <v>495.00000000000006</v>
      </c>
      <c r="M42" s="34">
        <f t="shared" si="3"/>
        <v>450</v>
      </c>
      <c r="N42" s="34">
        <v>0</v>
      </c>
      <c r="O42" s="34">
        <f t="shared" si="5"/>
        <v>41167.17</v>
      </c>
      <c r="P42" s="38" t="s">
        <v>44</v>
      </c>
      <c r="Q42" s="40">
        <v>44105</v>
      </c>
      <c r="R42" s="40">
        <v>44470</v>
      </c>
      <c r="S42" s="40">
        <f>R42+182</f>
        <v>44652</v>
      </c>
    </row>
    <row r="43" spans="1:19" s="11" customFormat="1" ht="28.8" x14ac:dyDescent="0.55000000000000004">
      <c r="A43" s="31" t="s">
        <v>9</v>
      </c>
      <c r="B43" s="32" t="s">
        <v>10</v>
      </c>
      <c r="C43" s="29" t="s">
        <v>32</v>
      </c>
      <c r="D43" s="29" t="s">
        <v>50</v>
      </c>
      <c r="E43" s="30">
        <v>45000</v>
      </c>
      <c r="F43" s="30">
        <v>25</v>
      </c>
      <c r="G43" s="34">
        <f t="shared" si="4"/>
        <v>3190.5</v>
      </c>
      <c r="H43" s="34">
        <f t="shared" si="0"/>
        <v>1368</v>
      </c>
      <c r="I43" s="34">
        <f t="shared" si="1"/>
        <v>3195</v>
      </c>
      <c r="J43" s="34">
        <f t="shared" si="2"/>
        <v>1291.5</v>
      </c>
      <c r="K43" s="30">
        <v>1148.33</v>
      </c>
      <c r="L43" s="34">
        <f t="shared" si="8"/>
        <v>495.00000000000006</v>
      </c>
      <c r="M43" s="34">
        <f t="shared" si="3"/>
        <v>450</v>
      </c>
      <c r="N43" s="34">
        <v>554.91</v>
      </c>
      <c r="O43" s="34">
        <f t="shared" si="5"/>
        <v>40612.259999999995</v>
      </c>
      <c r="P43" s="38" t="s">
        <v>45</v>
      </c>
      <c r="Q43" s="40">
        <v>44105</v>
      </c>
      <c r="R43" s="40">
        <v>44470</v>
      </c>
      <c r="S43" s="40">
        <f>R43+182</f>
        <v>44652</v>
      </c>
    </row>
    <row r="44" spans="1:19" s="11" customFormat="1" ht="28.8" x14ac:dyDescent="0.55000000000000004">
      <c r="A44" s="31" t="s">
        <v>13</v>
      </c>
      <c r="B44" s="32" t="s">
        <v>46</v>
      </c>
      <c r="C44" s="29" t="s">
        <v>36</v>
      </c>
      <c r="D44" s="29" t="s">
        <v>50</v>
      </c>
      <c r="E44" s="30">
        <v>40000</v>
      </c>
      <c r="F44" s="30">
        <v>25</v>
      </c>
      <c r="G44" s="34">
        <f t="shared" si="4"/>
        <v>2836</v>
      </c>
      <c r="H44" s="34">
        <f t="shared" si="0"/>
        <v>1216</v>
      </c>
      <c r="I44" s="34">
        <f t="shared" si="1"/>
        <v>2840</v>
      </c>
      <c r="J44" s="34">
        <f t="shared" si="2"/>
        <v>1148</v>
      </c>
      <c r="K44" s="30">
        <v>442.65</v>
      </c>
      <c r="L44" s="34">
        <f t="shared" si="8"/>
        <v>440</v>
      </c>
      <c r="M44" s="34">
        <f t="shared" si="3"/>
        <v>400</v>
      </c>
      <c r="N44" s="34">
        <v>0</v>
      </c>
      <c r="O44" s="34">
        <f t="shared" si="5"/>
        <v>37168.35</v>
      </c>
      <c r="P44" s="38" t="s">
        <v>44</v>
      </c>
      <c r="Q44" s="40">
        <v>44117</v>
      </c>
      <c r="R44" s="40">
        <v>44299</v>
      </c>
      <c r="S44" s="40">
        <f>R44+365</f>
        <v>44664</v>
      </c>
    </row>
    <row r="45" spans="1:19" s="11" customFormat="1" ht="28.8" x14ac:dyDescent="0.55000000000000004">
      <c r="A45" s="31" t="s">
        <v>73</v>
      </c>
      <c r="B45" s="32" t="s">
        <v>83</v>
      </c>
      <c r="C45" s="29" t="s">
        <v>85</v>
      </c>
      <c r="D45" s="29" t="s">
        <v>50</v>
      </c>
      <c r="E45" s="30">
        <v>40000</v>
      </c>
      <c r="F45" s="30">
        <v>25</v>
      </c>
      <c r="G45" s="34">
        <f t="shared" si="4"/>
        <v>2836</v>
      </c>
      <c r="H45" s="34">
        <f t="shared" si="0"/>
        <v>1216</v>
      </c>
      <c r="I45" s="34">
        <f t="shared" si="1"/>
        <v>2840</v>
      </c>
      <c r="J45" s="34">
        <f t="shared" si="2"/>
        <v>1148</v>
      </c>
      <c r="K45" s="30">
        <v>442.65</v>
      </c>
      <c r="L45" s="34">
        <f t="shared" si="8"/>
        <v>440</v>
      </c>
      <c r="M45" s="34">
        <f t="shared" si="3"/>
        <v>400</v>
      </c>
      <c r="N45" s="34">
        <v>0</v>
      </c>
      <c r="O45" s="34">
        <f t="shared" si="5"/>
        <v>37168.35</v>
      </c>
      <c r="P45" s="38" t="s">
        <v>44</v>
      </c>
      <c r="Q45" s="40">
        <v>44470</v>
      </c>
      <c r="R45" s="40" t="s">
        <v>96</v>
      </c>
      <c r="S45" s="40">
        <f>Q45+182</f>
        <v>44652</v>
      </c>
    </row>
    <row r="46" spans="1:19" ht="28.8" x14ac:dyDescent="0.55000000000000004">
      <c r="A46" s="31" t="s">
        <v>14</v>
      </c>
      <c r="B46" s="32" t="s">
        <v>90</v>
      </c>
      <c r="C46" s="29" t="s">
        <v>33</v>
      </c>
      <c r="D46" s="29" t="s">
        <v>50</v>
      </c>
      <c r="E46" s="30">
        <v>35000</v>
      </c>
      <c r="F46" s="30">
        <v>25</v>
      </c>
      <c r="G46" s="34">
        <f t="shared" si="4"/>
        <v>2481.5</v>
      </c>
      <c r="H46" s="34">
        <f t="shared" si="0"/>
        <v>1064</v>
      </c>
      <c r="I46" s="34">
        <f t="shared" si="1"/>
        <v>2485</v>
      </c>
      <c r="J46" s="34">
        <f t="shared" si="2"/>
        <v>1004.5</v>
      </c>
      <c r="K46" s="30">
        <v>0</v>
      </c>
      <c r="L46" s="34">
        <f t="shared" si="8"/>
        <v>385</v>
      </c>
      <c r="M46" s="34">
        <f t="shared" si="3"/>
        <v>350</v>
      </c>
      <c r="N46" s="34">
        <v>0</v>
      </c>
      <c r="O46" s="34">
        <f t="shared" si="5"/>
        <v>32906.5</v>
      </c>
      <c r="P46" s="38" t="s">
        <v>45</v>
      </c>
      <c r="Q46" s="40">
        <v>44117</v>
      </c>
      <c r="R46" s="40">
        <v>44664</v>
      </c>
      <c r="S46" s="40">
        <f>R46+183</f>
        <v>44847</v>
      </c>
    </row>
    <row r="47" spans="1:19" ht="28.8" x14ac:dyDescent="0.55000000000000004">
      <c r="A47" s="31" t="s">
        <v>21</v>
      </c>
      <c r="B47" s="32" t="s">
        <v>27</v>
      </c>
      <c r="C47" s="29" t="s">
        <v>37</v>
      </c>
      <c r="D47" s="29" t="s">
        <v>50</v>
      </c>
      <c r="E47" s="30">
        <v>35000</v>
      </c>
      <c r="F47" s="30">
        <v>25</v>
      </c>
      <c r="G47" s="34">
        <f t="shared" si="4"/>
        <v>2481.5</v>
      </c>
      <c r="H47" s="34">
        <f t="shared" si="0"/>
        <v>1064</v>
      </c>
      <c r="I47" s="34">
        <f t="shared" si="1"/>
        <v>2485</v>
      </c>
      <c r="J47" s="34">
        <f t="shared" si="2"/>
        <v>1004.5</v>
      </c>
      <c r="K47" s="30">
        <v>0</v>
      </c>
      <c r="L47" s="34">
        <f t="shared" si="8"/>
        <v>385</v>
      </c>
      <c r="M47" s="34">
        <f t="shared" si="3"/>
        <v>350</v>
      </c>
      <c r="N47" s="34">
        <v>0</v>
      </c>
      <c r="O47" s="34">
        <f t="shared" si="5"/>
        <v>32906.5</v>
      </c>
      <c r="P47" s="38" t="s">
        <v>45</v>
      </c>
      <c r="Q47" s="40">
        <v>44136</v>
      </c>
      <c r="R47" s="40">
        <v>44501</v>
      </c>
      <c r="S47" s="40">
        <f>R47+181</f>
        <v>44682</v>
      </c>
    </row>
    <row r="48" spans="1:19" ht="28.8" x14ac:dyDescent="0.55000000000000004">
      <c r="A48" s="31" t="s">
        <v>23</v>
      </c>
      <c r="B48" s="32" t="s">
        <v>29</v>
      </c>
      <c r="C48" s="29" t="s">
        <v>38</v>
      </c>
      <c r="D48" s="29" t="s">
        <v>50</v>
      </c>
      <c r="E48" s="30">
        <v>35000</v>
      </c>
      <c r="F48" s="30">
        <v>25</v>
      </c>
      <c r="G48" s="34">
        <f t="shared" si="4"/>
        <v>2481.5</v>
      </c>
      <c r="H48" s="34">
        <f t="shared" si="0"/>
        <v>1064</v>
      </c>
      <c r="I48" s="34">
        <f t="shared" si="1"/>
        <v>2485</v>
      </c>
      <c r="J48" s="34">
        <f t="shared" si="2"/>
        <v>1004.5</v>
      </c>
      <c r="K48" s="30">
        <v>0</v>
      </c>
      <c r="L48" s="34">
        <f t="shared" si="8"/>
        <v>385</v>
      </c>
      <c r="M48" s="34">
        <f t="shared" si="3"/>
        <v>350</v>
      </c>
      <c r="N48" s="34">
        <v>554.91</v>
      </c>
      <c r="O48" s="34">
        <f t="shared" si="5"/>
        <v>32351.59</v>
      </c>
      <c r="P48" s="38" t="s">
        <v>44</v>
      </c>
      <c r="Q48" s="40">
        <v>44501</v>
      </c>
      <c r="R48" s="40">
        <v>44501</v>
      </c>
      <c r="S48" s="40">
        <f>R48+181</f>
        <v>44682</v>
      </c>
    </row>
    <row r="49" spans="1:19" s="11" customFormat="1" ht="28.8" x14ac:dyDescent="0.55000000000000004">
      <c r="A49" s="31" t="s">
        <v>75</v>
      </c>
      <c r="B49" s="32" t="s">
        <v>82</v>
      </c>
      <c r="C49" s="29" t="s">
        <v>64</v>
      </c>
      <c r="D49" s="29" t="s">
        <v>50</v>
      </c>
      <c r="E49" s="30">
        <v>35000</v>
      </c>
      <c r="F49" s="30">
        <v>25</v>
      </c>
      <c r="G49" s="34">
        <f t="shared" si="4"/>
        <v>2481.5</v>
      </c>
      <c r="H49" s="34">
        <f t="shared" si="0"/>
        <v>1064</v>
      </c>
      <c r="I49" s="34">
        <f t="shared" si="1"/>
        <v>2485</v>
      </c>
      <c r="J49" s="34">
        <f t="shared" si="2"/>
        <v>1004.5</v>
      </c>
      <c r="K49" s="30">
        <v>0</v>
      </c>
      <c r="L49" s="34">
        <f t="shared" si="8"/>
        <v>385</v>
      </c>
      <c r="M49" s="34">
        <f t="shared" si="3"/>
        <v>350</v>
      </c>
      <c r="N49" s="34">
        <v>0</v>
      </c>
      <c r="O49" s="34">
        <f t="shared" si="5"/>
        <v>32906.5</v>
      </c>
      <c r="P49" s="38" t="s">
        <v>44</v>
      </c>
      <c r="Q49" s="40">
        <v>44470</v>
      </c>
      <c r="R49" s="40" t="s">
        <v>96</v>
      </c>
      <c r="S49" s="40">
        <f>Q49+182</f>
        <v>44652</v>
      </c>
    </row>
    <row r="50" spans="1:19" ht="28.8" x14ac:dyDescent="0.55000000000000004">
      <c r="A50" s="31" t="s">
        <v>26</v>
      </c>
      <c r="B50" s="32" t="s">
        <v>30</v>
      </c>
      <c r="C50" s="29" t="s">
        <v>85</v>
      </c>
      <c r="D50" s="29" t="s">
        <v>50</v>
      </c>
      <c r="E50" s="30">
        <v>30000</v>
      </c>
      <c r="F50" s="30">
        <v>25</v>
      </c>
      <c r="G50" s="34">
        <f t="shared" si="4"/>
        <v>2127</v>
      </c>
      <c r="H50" s="34">
        <f t="shared" ref="H50" si="9">(E50)*3.04/100</f>
        <v>912</v>
      </c>
      <c r="I50" s="34">
        <f t="shared" ref="I50" si="10">(E50)*7.1/100</f>
        <v>2130</v>
      </c>
      <c r="J50" s="34">
        <f t="shared" ref="J50" si="11">(E50)*2.87/100</f>
        <v>861</v>
      </c>
      <c r="K50" s="30">
        <v>0</v>
      </c>
      <c r="L50" s="34">
        <f t="shared" si="8"/>
        <v>330</v>
      </c>
      <c r="M50" s="34">
        <f t="shared" ref="M50" si="12">(E50)*1/100</f>
        <v>300</v>
      </c>
      <c r="N50" s="34">
        <v>0</v>
      </c>
      <c r="O50" s="34">
        <f t="shared" si="5"/>
        <v>28202</v>
      </c>
      <c r="P50" s="38" t="s">
        <v>45</v>
      </c>
      <c r="Q50" s="40">
        <v>44136</v>
      </c>
      <c r="R50" s="40">
        <v>44501</v>
      </c>
      <c r="S50" s="40">
        <f>R50+181</f>
        <v>44682</v>
      </c>
    </row>
    <row r="51" spans="1:19" s="11" customFormat="1" ht="28.8" x14ac:dyDescent="0.55000000000000004">
      <c r="A51" s="31" t="s">
        <v>70</v>
      </c>
      <c r="B51" s="32" t="s">
        <v>78</v>
      </c>
      <c r="C51" s="29" t="s">
        <v>89</v>
      </c>
      <c r="D51" s="29" t="s">
        <v>50</v>
      </c>
      <c r="E51" s="30">
        <v>30000</v>
      </c>
      <c r="F51" s="30">
        <v>25</v>
      </c>
      <c r="G51" s="34">
        <f t="shared" si="4"/>
        <v>2127</v>
      </c>
      <c r="H51" s="34">
        <f t="shared" ref="H51:H56" si="13">(E51)*3.04/100</f>
        <v>912</v>
      </c>
      <c r="I51" s="34">
        <f t="shared" ref="I51:I56" si="14">(E51)*7.1/100</f>
        <v>2130</v>
      </c>
      <c r="J51" s="34">
        <f t="shared" ref="J51:J56" si="15">(E51)*2.87/100</f>
        <v>861</v>
      </c>
      <c r="K51" s="30">
        <v>0</v>
      </c>
      <c r="L51" s="34">
        <f t="shared" si="8"/>
        <v>330</v>
      </c>
      <c r="M51" s="34">
        <f t="shared" ref="M51:M56" si="16">(E51)*1/100</f>
        <v>300</v>
      </c>
      <c r="N51" s="34">
        <v>0</v>
      </c>
      <c r="O51" s="34">
        <f t="shared" si="5"/>
        <v>28202</v>
      </c>
      <c r="P51" s="38" t="s">
        <v>45</v>
      </c>
      <c r="Q51" s="40">
        <v>44470</v>
      </c>
      <c r="R51" s="40">
        <v>44470</v>
      </c>
      <c r="S51" s="40">
        <f>R51+182</f>
        <v>44652</v>
      </c>
    </row>
    <row r="52" spans="1:19" ht="28.8" x14ac:dyDescent="0.55000000000000004">
      <c r="A52" s="31" t="s">
        <v>2</v>
      </c>
      <c r="B52" s="32" t="s">
        <v>12</v>
      </c>
      <c r="C52" s="29" t="s">
        <v>33</v>
      </c>
      <c r="D52" s="29" t="s">
        <v>50</v>
      </c>
      <c r="E52" s="30">
        <v>30000</v>
      </c>
      <c r="F52" s="30">
        <v>25</v>
      </c>
      <c r="G52" s="34">
        <f t="shared" si="4"/>
        <v>2127</v>
      </c>
      <c r="H52" s="34">
        <f t="shared" si="13"/>
        <v>912</v>
      </c>
      <c r="I52" s="34">
        <f t="shared" si="14"/>
        <v>2130</v>
      </c>
      <c r="J52" s="34">
        <f t="shared" si="15"/>
        <v>861</v>
      </c>
      <c r="K52" s="30">
        <v>0</v>
      </c>
      <c r="L52" s="34">
        <f t="shared" si="8"/>
        <v>330</v>
      </c>
      <c r="M52" s="34">
        <f t="shared" si="16"/>
        <v>300</v>
      </c>
      <c r="N52" s="34">
        <v>0</v>
      </c>
      <c r="O52" s="34">
        <f t="shared" si="5"/>
        <v>28202</v>
      </c>
      <c r="P52" s="38" t="s">
        <v>45</v>
      </c>
      <c r="Q52" s="40">
        <v>44105</v>
      </c>
      <c r="R52" s="40">
        <v>44470</v>
      </c>
      <c r="S52" s="40">
        <f>R52+182</f>
        <v>44652</v>
      </c>
    </row>
    <row r="53" spans="1:19" s="11" customFormat="1" ht="28.8" x14ac:dyDescent="0.55000000000000004">
      <c r="A53" s="31" t="s">
        <v>69</v>
      </c>
      <c r="B53" s="32" t="s">
        <v>77</v>
      </c>
      <c r="C53" s="29" t="s">
        <v>64</v>
      </c>
      <c r="D53" s="29" t="s">
        <v>50</v>
      </c>
      <c r="E53" s="30">
        <v>25000</v>
      </c>
      <c r="F53" s="30">
        <v>25</v>
      </c>
      <c r="G53" s="34">
        <f t="shared" si="4"/>
        <v>1772.5</v>
      </c>
      <c r="H53" s="34">
        <f t="shared" si="13"/>
        <v>760</v>
      </c>
      <c r="I53" s="34">
        <f t="shared" si="14"/>
        <v>1775</v>
      </c>
      <c r="J53" s="34">
        <f t="shared" si="15"/>
        <v>717.5</v>
      </c>
      <c r="K53" s="30">
        <v>0</v>
      </c>
      <c r="L53" s="34">
        <f t="shared" si="8"/>
        <v>275.00000000000006</v>
      </c>
      <c r="M53" s="34">
        <f t="shared" si="16"/>
        <v>250</v>
      </c>
      <c r="N53" s="34">
        <v>0</v>
      </c>
      <c r="O53" s="34">
        <f t="shared" si="5"/>
        <v>23497.5</v>
      </c>
      <c r="P53" s="38" t="s">
        <v>44</v>
      </c>
      <c r="Q53" s="40">
        <v>44470</v>
      </c>
      <c r="R53" s="40" t="s">
        <v>96</v>
      </c>
      <c r="S53" s="40">
        <f>Q53+182</f>
        <v>44652</v>
      </c>
    </row>
    <row r="54" spans="1:19" ht="28.8" x14ac:dyDescent="0.55000000000000004">
      <c r="A54" s="31" t="s">
        <v>6</v>
      </c>
      <c r="B54" s="32" t="s">
        <v>63</v>
      </c>
      <c r="C54" s="29" t="s">
        <v>33</v>
      </c>
      <c r="D54" s="29" t="s">
        <v>50</v>
      </c>
      <c r="E54" s="30">
        <v>24000</v>
      </c>
      <c r="F54" s="30">
        <v>25</v>
      </c>
      <c r="G54" s="34">
        <f t="shared" si="4"/>
        <v>1701.6</v>
      </c>
      <c r="H54" s="34">
        <f t="shared" si="13"/>
        <v>729.6</v>
      </c>
      <c r="I54" s="34">
        <f t="shared" si="14"/>
        <v>1704</v>
      </c>
      <c r="J54" s="34">
        <f t="shared" si="15"/>
        <v>688.8</v>
      </c>
      <c r="K54" s="30">
        <v>0</v>
      </c>
      <c r="L54" s="34">
        <f t="shared" si="8"/>
        <v>264.00000000000006</v>
      </c>
      <c r="M54" s="34">
        <f t="shared" si="16"/>
        <v>240</v>
      </c>
      <c r="N54" s="34">
        <v>554.91</v>
      </c>
      <c r="O54" s="34">
        <f t="shared" si="5"/>
        <v>22001.690000000002</v>
      </c>
      <c r="P54" s="38" t="s">
        <v>45</v>
      </c>
      <c r="Q54" s="40">
        <v>44105</v>
      </c>
      <c r="R54" s="40">
        <v>44470</v>
      </c>
      <c r="S54" s="40">
        <f>R54+182</f>
        <v>44652</v>
      </c>
    </row>
    <row r="55" spans="1:19" ht="28.8" x14ac:dyDescent="0.55000000000000004">
      <c r="A55" s="31" t="s">
        <v>11</v>
      </c>
      <c r="B55" s="32" t="s">
        <v>12</v>
      </c>
      <c r="C55" s="29" t="s">
        <v>36</v>
      </c>
      <c r="D55" s="29" t="s">
        <v>50</v>
      </c>
      <c r="E55" s="30">
        <v>23000</v>
      </c>
      <c r="F55" s="30">
        <v>25</v>
      </c>
      <c r="G55" s="34">
        <f t="shared" si="4"/>
        <v>1630.7</v>
      </c>
      <c r="H55" s="34">
        <f t="shared" si="13"/>
        <v>699.2</v>
      </c>
      <c r="I55" s="34">
        <f t="shared" si="14"/>
        <v>1633</v>
      </c>
      <c r="J55" s="34">
        <f t="shared" si="15"/>
        <v>660.1</v>
      </c>
      <c r="K55" s="30">
        <v>0</v>
      </c>
      <c r="L55" s="34">
        <f t="shared" si="8"/>
        <v>253.00000000000003</v>
      </c>
      <c r="M55" s="34">
        <f t="shared" si="16"/>
        <v>230</v>
      </c>
      <c r="N55" s="34">
        <v>0</v>
      </c>
      <c r="O55" s="34">
        <f t="shared" si="5"/>
        <v>21615.7</v>
      </c>
      <c r="P55" s="38" t="s">
        <v>45</v>
      </c>
      <c r="Q55" s="40">
        <v>44117</v>
      </c>
      <c r="R55" s="40">
        <v>44482</v>
      </c>
      <c r="S55" s="40">
        <f>R55+182</f>
        <v>44664</v>
      </c>
    </row>
    <row r="56" spans="1:19" ht="28.8" x14ac:dyDescent="0.55000000000000004">
      <c r="A56" s="31" t="s">
        <v>4</v>
      </c>
      <c r="B56" s="32" t="s">
        <v>5</v>
      </c>
      <c r="C56" s="29" t="s">
        <v>33</v>
      </c>
      <c r="D56" s="29" t="s">
        <v>50</v>
      </c>
      <c r="E56" s="30">
        <v>20000</v>
      </c>
      <c r="F56" s="30">
        <v>25</v>
      </c>
      <c r="G56" s="34">
        <f t="shared" si="4"/>
        <v>1418</v>
      </c>
      <c r="H56" s="34">
        <f t="shared" si="13"/>
        <v>608</v>
      </c>
      <c r="I56" s="34">
        <f t="shared" si="14"/>
        <v>1420</v>
      </c>
      <c r="J56" s="34">
        <f t="shared" si="15"/>
        <v>574</v>
      </c>
      <c r="K56" s="30">
        <v>0</v>
      </c>
      <c r="L56" s="34">
        <f t="shared" si="8"/>
        <v>220</v>
      </c>
      <c r="M56" s="34">
        <f t="shared" si="16"/>
        <v>200</v>
      </c>
      <c r="N56" s="34">
        <v>554.91</v>
      </c>
      <c r="O56" s="34">
        <f t="shared" si="5"/>
        <v>18238.09</v>
      </c>
      <c r="P56" s="38" t="s">
        <v>45</v>
      </c>
      <c r="Q56" s="40">
        <v>44105</v>
      </c>
      <c r="R56" s="40">
        <v>44470</v>
      </c>
      <c r="S56" s="40">
        <f>R56+182</f>
        <v>44652</v>
      </c>
    </row>
    <row r="57" spans="1:19" ht="28.8" x14ac:dyDescent="0.55000000000000004">
      <c r="A57" s="31"/>
      <c r="B57" s="32"/>
      <c r="C57" s="29"/>
      <c r="D57" s="29"/>
      <c r="E57" s="30"/>
      <c r="F57" s="30"/>
      <c r="G57" s="34"/>
      <c r="H57" s="34"/>
      <c r="I57" s="34"/>
      <c r="J57" s="34"/>
      <c r="K57" s="30"/>
      <c r="L57" s="34"/>
      <c r="M57" s="34"/>
      <c r="N57" s="34"/>
      <c r="O57" s="34"/>
      <c r="P57" s="38"/>
      <c r="Q57" s="38"/>
      <c r="R57" s="38"/>
      <c r="S57" s="38"/>
    </row>
    <row r="58" spans="1:19" ht="28.8" x14ac:dyDescent="0.55000000000000004">
      <c r="A58" s="33" t="s">
        <v>15</v>
      </c>
      <c r="B58" s="36"/>
      <c r="C58" s="36"/>
      <c r="D58" s="36"/>
      <c r="E58" s="34">
        <f>SUM(E28:E56)</f>
        <v>1537000</v>
      </c>
      <c r="F58" s="34">
        <f t="shared" ref="F58:O58" si="17">SUM(F28:F56)</f>
        <v>725</v>
      </c>
      <c r="G58" s="34">
        <f t="shared" si="17"/>
        <v>108973.3</v>
      </c>
      <c r="H58" s="34">
        <f t="shared" si="17"/>
        <v>46724.799999999996</v>
      </c>
      <c r="I58" s="34">
        <f t="shared" si="17"/>
        <v>109127</v>
      </c>
      <c r="J58" s="34">
        <f t="shared" si="17"/>
        <v>44111.9</v>
      </c>
      <c r="K58" s="34">
        <f t="shared" si="17"/>
        <v>95402.17</v>
      </c>
      <c r="L58" s="34">
        <f>SUM(L28:L56)</f>
        <v>14821.95</v>
      </c>
      <c r="M58" s="34">
        <f t="shared" si="17"/>
        <v>15370</v>
      </c>
      <c r="N58" s="34">
        <f t="shared" si="17"/>
        <v>21452.1</v>
      </c>
      <c r="O58" s="34">
        <f t="shared" si="17"/>
        <v>1328584.03</v>
      </c>
      <c r="P58" s="35"/>
      <c r="Q58" s="42"/>
      <c r="R58" s="42"/>
      <c r="S58" s="42"/>
    </row>
    <row r="61" spans="1:19" ht="25.8" x14ac:dyDescent="0.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</row>
    <row r="62" spans="1:19" ht="25.8" x14ac:dyDescent="0.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</row>
    <row r="63" spans="1:19" ht="25.8" x14ac:dyDescent="0.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</row>
    <row r="64" spans="1:19" ht="25.8" x14ac:dyDescent="0.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43"/>
      <c r="P64" s="20"/>
      <c r="Q64" s="1"/>
      <c r="R64" s="3"/>
      <c r="S64" s="3"/>
    </row>
    <row r="65" spans="1:20" ht="25.8" x14ac:dyDescent="0.5">
      <c r="A65" s="21"/>
      <c r="B65" s="9"/>
      <c r="E65" s="54"/>
      <c r="F65" s="54"/>
      <c r="G65" s="54"/>
      <c r="H65" s="9"/>
      <c r="I65" s="9"/>
      <c r="J65" s="9"/>
      <c r="K65" s="9"/>
      <c r="L65" s="9"/>
      <c r="M65" s="9"/>
      <c r="N65" s="9"/>
      <c r="O65" s="9"/>
      <c r="P65" s="22"/>
      <c r="Q65" s="1"/>
      <c r="R65" s="1"/>
      <c r="S65" s="1"/>
    </row>
    <row r="66" spans="1:20" ht="25.8" x14ac:dyDescent="0.5">
      <c r="A66" s="23"/>
      <c r="B66" s="9"/>
      <c r="D66" s="10"/>
      <c r="H66" s="9"/>
      <c r="I66" s="9"/>
      <c r="J66" s="9"/>
      <c r="K66" s="9"/>
      <c r="L66" s="9"/>
      <c r="M66" s="9"/>
      <c r="N66" s="9"/>
      <c r="O66" s="43"/>
      <c r="P66" s="12"/>
      <c r="Q66" s="1"/>
      <c r="R66" s="1"/>
      <c r="S66" s="1"/>
    </row>
    <row r="67" spans="1:20" ht="25.8" x14ac:dyDescent="0.5">
      <c r="A67" s="12"/>
      <c r="B67" s="9"/>
      <c r="D67" s="25"/>
      <c r="H67" s="9"/>
      <c r="I67" s="9"/>
      <c r="J67" s="9"/>
      <c r="K67" s="9"/>
      <c r="L67" s="9"/>
      <c r="M67" s="9"/>
      <c r="N67" s="9"/>
      <c r="O67" s="9"/>
      <c r="P67" s="24"/>
      <c r="Q67" s="4"/>
      <c r="R67" s="4"/>
      <c r="S67" s="4"/>
    </row>
    <row r="68" spans="1:20" ht="25.8" x14ac:dyDescent="0.5">
      <c r="A68" s="9"/>
      <c r="B68" s="9"/>
      <c r="C68" s="9"/>
      <c r="D68" s="25"/>
      <c r="H68" s="9"/>
      <c r="I68" s="9"/>
      <c r="J68" s="9"/>
      <c r="K68" s="9"/>
      <c r="L68" s="9"/>
      <c r="M68" s="9"/>
      <c r="N68" s="9"/>
      <c r="O68" s="9"/>
      <c r="P68" s="24"/>
    </row>
    <row r="69" spans="1:20" ht="25.8" x14ac:dyDescent="0.5">
      <c r="A69" s="13"/>
      <c r="B69" s="13"/>
      <c r="C69" s="23"/>
      <c r="D69" s="9"/>
      <c r="H69" s="9"/>
      <c r="I69" s="9"/>
      <c r="J69" s="9"/>
      <c r="K69" s="9"/>
      <c r="L69" s="9"/>
      <c r="M69" s="9"/>
      <c r="N69" s="9"/>
      <c r="O69" s="9"/>
      <c r="P69" s="24"/>
    </row>
    <row r="70" spans="1:20" ht="25.8" x14ac:dyDescent="0.5">
      <c r="A70" s="12"/>
      <c r="B70" s="12"/>
      <c r="C70" s="12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12"/>
    </row>
    <row r="71" spans="1:20" ht="25.8" x14ac:dyDescent="0.5">
      <c r="A71" s="12"/>
      <c r="B71" s="12"/>
      <c r="C71" s="9"/>
      <c r="D71" s="9"/>
      <c r="E71" s="9"/>
      <c r="F71" s="54" t="s">
        <v>19</v>
      </c>
      <c r="G71" s="54"/>
      <c r="H71" s="54"/>
      <c r="I71" s="9"/>
      <c r="J71" s="9"/>
      <c r="K71" s="9"/>
      <c r="L71" s="9"/>
      <c r="M71" s="9"/>
      <c r="N71" s="9"/>
      <c r="O71" s="9"/>
      <c r="P71" s="12"/>
    </row>
    <row r="72" spans="1:20" ht="25.8" x14ac:dyDescent="0.35">
      <c r="G72" s="39" t="s">
        <v>43</v>
      </c>
      <c r="H72" s="39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</row>
    <row r="73" spans="1:20" x14ac:dyDescent="0.3">
      <c r="C73" s="6"/>
      <c r="D73" s="6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</row>
  </sheetData>
  <mergeCells count="21">
    <mergeCell ref="R26:R27"/>
    <mergeCell ref="S26:S27"/>
    <mergeCell ref="E65:G65"/>
    <mergeCell ref="F71:H71"/>
    <mergeCell ref="A26:A27"/>
    <mergeCell ref="B26:B27"/>
    <mergeCell ref="C26:C27"/>
    <mergeCell ref="D26:D27"/>
    <mergeCell ref="E26:E27"/>
    <mergeCell ref="Q26:Q27"/>
    <mergeCell ref="P26:P27"/>
    <mergeCell ref="F26:F27"/>
    <mergeCell ref="L26:L27"/>
    <mergeCell ref="M26:M27"/>
    <mergeCell ref="N26:N27"/>
    <mergeCell ref="O26:O27"/>
    <mergeCell ref="B24:I24"/>
    <mergeCell ref="B25:I25"/>
    <mergeCell ref="G26:H26"/>
    <mergeCell ref="I26:J26"/>
    <mergeCell ref="K26:K27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2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145E89257F0F4889CB554BB33B1591" ma:contentTypeVersion="7" ma:contentTypeDescription="Create a new document." ma:contentTypeScope="" ma:versionID="5e96541d8447a5cedddded8151b09f09">
  <xsd:schema xmlns:xsd="http://www.w3.org/2001/XMLSchema" xmlns:xs="http://www.w3.org/2001/XMLSchema" xmlns:p="http://schemas.microsoft.com/office/2006/metadata/properties" xmlns:ns2="b9ac8c12-7523-46fa-8923-bbdcc347dc0b" targetNamespace="http://schemas.microsoft.com/office/2006/metadata/properties" ma:root="true" ma:fieldsID="0b40d7db808efcf98a4a8ce3541497dc" ns2:_="">
    <xsd:import namespace="b9ac8c12-7523-46fa-8923-bbdcc347dc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2CB5A92-EFB7-46E9-99E0-8217C7E7CE5F}"/>
</file>

<file path=customXml/itemProps2.xml><?xml version="1.0" encoding="utf-8"?>
<ds:datastoreItem xmlns:ds="http://schemas.openxmlformats.org/officeDocument/2006/customXml" ds:itemID="{6818372E-C3D9-44D6-9797-1D6085393FFC}"/>
</file>

<file path=customXml/itemProps3.xml><?xml version="1.0" encoding="utf-8"?>
<ds:datastoreItem xmlns:ds="http://schemas.openxmlformats.org/officeDocument/2006/customXml" ds:itemID="{7CD33B56-3115-49A1-A8B5-A644486F51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Area Tecnica 4</dc:creator>
  <cp:lastModifiedBy>Area Tecnica 4</cp:lastModifiedBy>
  <cp:lastPrinted>2022-04-27T15:23:09Z</cp:lastPrinted>
  <dcterms:created xsi:type="dcterms:W3CDTF">2021-02-24T17:51:00Z</dcterms:created>
  <dcterms:modified xsi:type="dcterms:W3CDTF">2022-04-27T15:26:00Z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0x0101007B145E89257F0F4889CB554BB33B1591</vt:lpwstr>
  </property>
</Properties>
</file>